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13\"/>
    </mc:Choice>
  </mc:AlternateContent>
  <xr:revisionPtr revIDLastSave="0" documentId="13_ncr:1_{2CEC7BB6-217F-4F90-BCAD-58EE5D8A6E02}" xr6:coauthVersionLast="47" xr6:coauthVersionMax="47" xr10:uidLastSave="{00000000-0000-0000-0000-000000000000}"/>
  <bookViews>
    <workbookView xWindow="120" yWindow="90" windowWidth="15300" windowHeight="14370" tabRatio="897" xr2:uid="{00000000-000D-0000-FFFF-FFFF00000000}"/>
  </bookViews>
  <sheets>
    <sheet name="Сводка затрат 2025-2028" sheetId="2" r:id="rId1"/>
    <sheet name=" ССР 2025г" sheetId="21" r:id="rId2"/>
    <sheet name="Сводка затрат 2025г" sheetId="20" r:id="rId3"/>
    <sheet name=" ССР 2026г" sheetId="15" r:id="rId4"/>
    <sheet name="Сводка затрат 2026г" sheetId="14" r:id="rId5"/>
    <sheet name="ССР 2027г" sheetId="17" r:id="rId6"/>
    <sheet name="Сводка затрат 2027г" sheetId="16" r:id="rId7"/>
    <sheet name="ССР 2028г" sheetId="19" r:id="rId8"/>
    <sheet name="Сводка затрат 2028г" sheetId="18" r:id="rId9"/>
  </sheets>
  <externalReferences>
    <externalReference r:id="rId10"/>
  </externalReferences>
  <definedNames>
    <definedName name="_xlnm.Print_Titles" localSheetId="1">' ССР 2025г'!$23:$23</definedName>
    <definedName name="_xlnm.Print_Titles" localSheetId="3">' ССР 2026г'!$23:$23</definedName>
    <definedName name="_xlnm.Print_Titles" localSheetId="5">'ССР 2027г'!$23:$23</definedName>
    <definedName name="_xlnm.Print_Titles" localSheetId="7">'ССР 2028г'!$23:$23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2" l="1"/>
  <c r="K26" i="2"/>
  <c r="J26" i="2"/>
  <c r="I26" i="2"/>
  <c r="H26" i="2"/>
  <c r="K25" i="2"/>
  <c r="J25" i="2"/>
  <c r="I25" i="2"/>
  <c r="H25" i="2"/>
  <c r="H24" i="2"/>
  <c r="K23" i="2"/>
  <c r="I23" i="2"/>
  <c r="H23" i="2"/>
  <c r="K22" i="2"/>
  <c r="J22" i="2"/>
  <c r="I22" i="2"/>
  <c r="K19" i="2"/>
  <c r="J19" i="2"/>
  <c r="I19" i="2"/>
  <c r="H19" i="2"/>
  <c r="K18" i="2"/>
  <c r="J18" i="2"/>
  <c r="I18" i="2"/>
  <c r="H18" i="2"/>
  <c r="H17" i="2"/>
  <c r="K16" i="2"/>
  <c r="I16" i="2"/>
  <c r="H16" i="2"/>
  <c r="K15" i="2"/>
  <c r="J15" i="2"/>
  <c r="I15" i="2"/>
  <c r="H15" i="2"/>
  <c r="K13" i="2"/>
  <c r="I13" i="2"/>
  <c r="H13" i="2"/>
  <c r="L12" i="2"/>
  <c r="L19" i="2" s="1"/>
  <c r="L11" i="2"/>
  <c r="L18" i="2" s="1"/>
  <c r="K17" i="2"/>
  <c r="J17" i="2"/>
  <c r="I24" i="2"/>
  <c r="J23" i="2"/>
  <c r="L8" i="2"/>
  <c r="L15" i="2" s="1"/>
  <c r="K6" i="2"/>
  <c r="I6" i="2"/>
  <c r="H6" i="2"/>
  <c r="J6" i="2"/>
  <c r="D26" i="20"/>
  <c r="C6" i="20"/>
  <c r="D26" i="18"/>
  <c r="C6" i="18"/>
  <c r="L26" i="2" l="1"/>
  <c r="H20" i="2"/>
  <c r="H28" i="2" s="1"/>
  <c r="H27" i="2"/>
  <c r="H29" i="2" s="1"/>
  <c r="L25" i="2"/>
  <c r="L23" i="2"/>
  <c r="L6" i="2"/>
  <c r="I27" i="2"/>
  <c r="I29" i="2" s="1"/>
  <c r="K20" i="2"/>
  <c r="K28" i="2" s="1"/>
  <c r="L5" i="2"/>
  <c r="L22" i="2"/>
  <c r="J24" i="2"/>
  <c r="L24" i="2" s="1"/>
  <c r="J16" i="2"/>
  <c r="J20" i="2" s="1"/>
  <c r="J28" i="2" s="1"/>
  <c r="I17" i="2"/>
  <c r="I20" i="2" s="1"/>
  <c r="I28" i="2" s="1"/>
  <c r="K24" i="2"/>
  <c r="K27" i="2" s="1"/>
  <c r="K29" i="2" s="1"/>
  <c r="L9" i="2"/>
  <c r="L16" i="2" s="1"/>
  <c r="L10" i="2"/>
  <c r="L17" i="2" s="1"/>
  <c r="J13" i="2"/>
  <c r="H44" i="17"/>
  <c r="G44" i="17"/>
  <c r="D44" i="17"/>
  <c r="H43" i="17"/>
  <c r="G43" i="17"/>
  <c r="D43" i="17"/>
  <c r="H42" i="17"/>
  <c r="G42" i="17"/>
  <c r="D42" i="17"/>
  <c r="H40" i="17"/>
  <c r="G40" i="17"/>
  <c r="D40" i="17"/>
  <c r="H38" i="17"/>
  <c r="G38" i="17"/>
  <c r="D38" i="17"/>
  <c r="H37" i="17"/>
  <c r="G37" i="17"/>
  <c r="H36" i="17"/>
  <c r="G36" i="17"/>
  <c r="H34" i="17"/>
  <c r="G34" i="17"/>
  <c r="D34" i="17"/>
  <c r="H33" i="17"/>
  <c r="G33" i="17"/>
  <c r="H32" i="17"/>
  <c r="G32" i="17"/>
  <c r="H30" i="17"/>
  <c r="D30" i="17"/>
  <c r="H28" i="17"/>
  <c r="D28" i="17"/>
  <c r="H26" i="17"/>
  <c r="D26" i="17"/>
  <c r="H25" i="17"/>
  <c r="D25" i="17"/>
  <c r="J27" i="2" l="1"/>
  <c r="J29" i="2" s="1"/>
  <c r="L29" i="2" s="1"/>
  <c r="L20" i="2"/>
  <c r="L28" i="2" s="1"/>
  <c r="L13" i="2"/>
  <c r="L27" i="2"/>
  <c r="D26" i="16"/>
  <c r="C6" i="16"/>
  <c r="H44" i="15"/>
  <c r="D44" i="15"/>
  <c r="H43" i="15"/>
  <c r="D43" i="15"/>
  <c r="H42" i="15"/>
  <c r="D42" i="15"/>
  <c r="H40" i="15"/>
  <c r="D40" i="15"/>
  <c r="H38" i="15"/>
  <c r="D38" i="15"/>
  <c r="H34" i="15"/>
  <c r="D34" i="15"/>
  <c r="H30" i="15"/>
  <c r="D30" i="15"/>
  <c r="H28" i="15"/>
  <c r="D28" i="15"/>
  <c r="H26" i="15"/>
  <c r="D26" i="15"/>
  <c r="H25" i="15"/>
  <c r="D25" i="15"/>
  <c r="D26" i="14" l="1"/>
  <c r="C6" i="14"/>
  <c r="D26" i="2" l="1"/>
  <c r="C6" i="2" l="1"/>
</calcChain>
</file>

<file path=xl/sharedStrings.xml><?xml version="1.0" encoding="utf-8"?>
<sst xmlns="http://schemas.openxmlformats.org/spreadsheetml/2006/main" count="463" uniqueCount="136">
  <si>
    <t>Форма № 1</t>
  </si>
  <si>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</si>
  <si>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</si>
  <si>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</si>
  <si>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</si>
  <si>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</si>
  <si>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</si>
  <si>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</si>
  <si>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</si>
  <si>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</si>
  <si>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</si>
  <si>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</si>
  <si>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</si>
  <si>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</si>
  <si>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</si>
  <si>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</si>
  <si>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</si>
  <si>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</si>
  <si>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</si>
  <si>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</si>
  <si>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</si>
  <si>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</si>
  <si>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</si>
  <si>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</si>
  <si>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</si>
  <si>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</si>
  <si>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</si>
  <si>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</si>
  <si>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</si>
  <si>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</si>
  <si>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</si>
  <si>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</si>
  <si>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</si>
  <si>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</si>
  <si>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</si>
  <si>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</si>
  <si>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</si>
  <si>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</si>
  <si>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</si>
  <si>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</si>
  <si>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</si>
  <si>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</si>
  <si>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</si>
  <si>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</si>
  <si>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</si>
  <si>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</si>
  <si>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</si>
  <si>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</si>
  <si>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</si>
  <si>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</si>
  <si>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</si>
  <si>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</si>
  <si>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</si>
  <si>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</si>
  <si>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</si>
  <si>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Составлен(а) в базисном (текущем) уровне цен  4 кв 2024г</t>
  </si>
  <si>
    <t>2.1.9-13  2025г Объектная смета</t>
  </si>
  <si>
    <t>В том числе возвратных сумм  тыс. руб.</t>
  </si>
  <si>
    <t>СВОДНЫЙ СМЕТНЫЙ РАСЧЕТ СТОИМОСТИ СТРОИТЕЛЬСТВА № ССРСС-О_2.1.9-13</t>
  </si>
  <si>
    <t>Сметная стоимость, тыс. руб.</t>
  </si>
  <si>
    <t>Общая сметная стоимость, тыс. руб.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</si>
  <si>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</si>
  <si>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</si>
  <si>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20%Г1.С:Г14.С</t>
  </si>
  <si>
    <t>20%Г1.М:Г14.М</t>
  </si>
  <si>
    <t>20%Г1.О:Г14.О</t>
  </si>
  <si>
    <t>20%Г1.П:Г14.П</t>
  </si>
  <si>
    <t>Сводный сметный расчет в сумме   9 010, 63  тыс. руб.</t>
  </si>
  <si>
    <t>В том числе возвратных сумм  руб.</t>
  </si>
  <si>
    <t>СВОДНЫЙ СМЕТНЫЙ РАСЧЕТ СТОИМОСТИ СТРОИТЕЛЬСТВА № ССРСС-2.1.9-13</t>
  </si>
  <si>
    <t>Составлен(а) в базисном (текущем) уровне цен  4 кв. 2024г</t>
  </si>
  <si>
    <t>Сметная стоимость, руб.</t>
  </si>
  <si>
    <t>Общая сметная стоимость, тыс.руб.</t>
  </si>
  <si>
    <t>2.1.9-13  2026г Объектная смета</t>
  </si>
  <si>
    <t>Сводный сметный расчет в сумме   7 705,98 тыс. руб.</t>
  </si>
  <si>
    <t>Общая сметная стоимость, руб.</t>
  </si>
  <si>
    <t>2.1.9-13  2027г Объектная смета</t>
  </si>
  <si>
    <t>Сводный сметный расчет в сумме   9 503,633 тыс. руб.</t>
  </si>
  <si>
    <t>СВОДНЫЙ СМЕТНЫЙ РАСЧЕТ СТОИМОСТИ СТРОИТЕЛЬСТВА № ССРСС О-2.1.9-13</t>
  </si>
  <si>
    <t>2.1.9-13  2028г Объектная смета</t>
  </si>
  <si>
    <t xml:space="preserve"> АО "БЭСК"</t>
  </si>
  <si>
    <t>Сводный сметный расчет в сумме   14 643,526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</si>
  <si>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</si>
  <si>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</si>
  <si>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</si>
  <si>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</si>
  <si>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</si>
  <si>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</si>
  <si>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</si>
  <si>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</si>
  <si>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</si>
  <si>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</si>
  <si>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</si>
  <si>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</si>
  <si>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</si>
  <si>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</si>
  <si>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</si>
  <si>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</si>
  <si>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</si>
  <si>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</si>
  <si>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</si>
  <si>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</si>
  <si>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</si>
  <si>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</si>
  <si>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</si>
  <si>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</si>
  <si>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</si>
  <si>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</si>
  <si>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</si>
  <si>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</si>
  <si>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Итого по Главе 2. "Основные объекты строительства, реконструкции, капитального ремонта" с учётом тендерного коэффициента</t>
  </si>
  <si>
    <t>Итого по Главе 9. "Прочие работы и затраты" с учётом тендерного коэффициента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</si>
  <si>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 с учётом тендерного коэффициента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</si>
  <si>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</si>
  <si>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</si>
  <si>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2027г с НДС (тыс. руб.)</t>
  </si>
  <si>
    <t>Сводка затрат в сумме в прогнозном уровне цен 2028г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</si>
  <si>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</si>
  <si>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</si>
  <si>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</si>
  <si>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</si>
  <si>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</si>
  <si>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</si>
  <si>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</si>
  <si>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</si>
  <si>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</si>
  <si>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</si>
  <si>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</si>
  <si>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</si>
  <si>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</si>
  <si>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</si>
  <si>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</si>
  <si>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</si>
  <si>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</si>
  <si>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</si>
  <si>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О_2.1.9-13 Строительство электрических сетей в п. Шумилово Братского района, ул.Ленина, ул.Гагарина, ул. Центральная, Калинина, Нагорная, Набережная (ВЛЗ - 0,35км, ВЛ - 1,3км, ВЛИ - 5,99км, ТП - 2шт (по 0,4МВА каждая): 0,8МВА/7,64км)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</si>
</sst>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"/>
    <numFmt numFmtId="169" formatCode="_-* #,##0.0000000\ _₽_-;\-* #,##0.0000000\ _₽_-;_-* &quot;-&quot;??\ _₽_-;_-@_-"/>
    <numFmt numFmtId="170" formatCode="#,##0.000"/>
    <numFmt numFmtId="171" formatCode="0.000"/>
    <numFmt numFmtId="172" formatCode="#,##0.0"/>
    <numFmt numFmtId="173" formatCode="_-* #,##0.000\ _₽_-;\-* #,##0.000\ _₽_-;_-* &quot;-&quot;??\ _₽_-;_-@_-"/>
    <numFmt numFmtId="174" formatCode="#,##0.0000000"/>
    <numFmt numFmtId="175" formatCode="#,##0.0000"/>
  </numFmts>
  <fonts count="4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1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3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3" xfId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4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4" xfId="1" applyFont="1" applyBorder="1" applyAlignment="1">
      <alignment horizontal="left" vertical="center" wrapText="1"/>
    </xf>
    <xf numFmtId="0" fontId="5" fillId="0" borderId="15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165" fontId="16" fillId="0" borderId="16" xfId="7" applyNumberFormat="1" applyFont="1" applyFill="1" applyBorder="1" applyAlignment="1">
      <alignment vertical="center" wrapText="1"/>
    </xf>
    <xf numFmtId="0" fontId="7" fillId="0" borderId="12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0" fontId="20" fillId="0" borderId="0" xfId="0" applyFont="1" applyAlignment="1">
      <alignment wrapText="1"/>
    </xf>
    <xf numFmtId="49" fontId="23" fillId="0" borderId="0" xfId="0" applyNumberFormat="1" applyFont="1"/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8" fillId="0" borderId="0" xfId="0" applyFont="1" applyAlignment="1">
      <alignment horizontal="left" vertical="top"/>
    </xf>
    <xf numFmtId="0" fontId="23" fillId="0" borderId="0" xfId="0" applyFont="1"/>
    <xf numFmtId="0" fontId="23" fillId="0" borderId="0" xfId="0" applyFont="1" applyAlignment="1">
      <alignment wrapText="1"/>
    </xf>
    <xf numFmtId="167" fontId="29" fillId="0" borderId="0" xfId="1" applyNumberFormat="1" applyFont="1" applyAlignment="1">
      <alignment horizontal="left" vertical="center"/>
    </xf>
    <xf numFmtId="0" fontId="20" fillId="0" borderId="0" xfId="0" applyFont="1" applyAlignment="1">
      <alignment horizontal="center"/>
    </xf>
    <xf numFmtId="168" fontId="5" fillId="0" borderId="0" xfId="2" applyNumberFormat="1" applyAlignment="1">
      <alignment horizontal="center"/>
    </xf>
    <xf numFmtId="169" fontId="5" fillId="0" borderId="0" xfId="2" applyNumberFormat="1"/>
    <xf numFmtId="49" fontId="20" fillId="0" borderId="0" xfId="0" applyNumberFormat="1" applyFont="1"/>
    <xf numFmtId="0" fontId="21" fillId="0" borderId="0" xfId="0" applyFont="1" applyAlignment="1">
      <alignment horizontal="center"/>
    </xf>
    <xf numFmtId="0" fontId="21" fillId="0" borderId="0" xfId="0" applyFont="1"/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/>
    </xf>
    <xf numFmtId="0" fontId="20" fillId="0" borderId="0" xfId="0" applyFont="1"/>
    <xf numFmtId="49" fontId="22" fillId="0" borderId="0" xfId="0" applyNumberFormat="1" applyFont="1"/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49" fontId="22" fillId="0" borderId="0" xfId="0" applyNumberFormat="1" applyFont="1" applyAlignment="1">
      <alignment horizontal="left"/>
    </xf>
    <xf numFmtId="49" fontId="23" fillId="0" borderId="4" xfId="0" applyNumberFormat="1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49" fontId="23" fillId="0" borderId="4" xfId="0" applyNumberFormat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170" fontId="23" fillId="0" borderId="4" xfId="0" applyNumberFormat="1" applyFont="1" applyBorder="1" applyAlignment="1">
      <alignment horizontal="right" vertical="top" wrapText="1"/>
    </xf>
    <xf numFmtId="0" fontId="23" fillId="0" borderId="4" xfId="0" applyFont="1" applyBorder="1" applyAlignment="1">
      <alignment horizontal="right" vertical="top" wrapText="1"/>
    </xf>
    <xf numFmtId="171" fontId="23" fillId="0" borderId="4" xfId="0" applyNumberFormat="1" applyFont="1" applyBorder="1" applyAlignment="1">
      <alignment horizontal="right" vertical="top" wrapText="1"/>
    </xf>
    <xf numFmtId="49" fontId="27" fillId="0" borderId="4" xfId="0" applyNumberFormat="1" applyFont="1" applyBorder="1"/>
    <xf numFmtId="170" fontId="27" fillId="0" borderId="4" xfId="0" applyNumberFormat="1" applyFont="1" applyBorder="1" applyAlignment="1">
      <alignment horizontal="right" vertical="top" wrapText="1"/>
    </xf>
    <xf numFmtId="0" fontId="27" fillId="0" borderId="4" xfId="0" applyFont="1" applyBorder="1" applyAlignment="1">
      <alignment horizontal="right" vertical="top" wrapText="1"/>
    </xf>
    <xf numFmtId="171" fontId="27" fillId="0" borderId="4" xfId="0" applyNumberFormat="1" applyFont="1" applyBorder="1" applyAlignment="1">
      <alignment horizontal="right" vertical="top"/>
    </xf>
    <xf numFmtId="0" fontId="27" fillId="0" borderId="4" xfId="0" applyFont="1" applyBorder="1" applyAlignment="1">
      <alignment horizontal="right" vertical="top"/>
    </xf>
    <xf numFmtId="170" fontId="27" fillId="0" borderId="4" xfId="0" applyNumberFormat="1" applyFont="1" applyBorder="1" applyAlignment="1">
      <alignment horizontal="right" vertical="top"/>
    </xf>
    <xf numFmtId="165" fontId="16" fillId="0" borderId="16" xfId="10" applyNumberFormat="1" applyFont="1" applyFill="1" applyBorder="1" applyAlignment="1">
      <alignment vertical="center" wrapText="1"/>
    </xf>
    <xf numFmtId="43" fontId="16" fillId="0" borderId="16" xfId="10" applyFont="1" applyFill="1" applyBorder="1" applyAlignment="1">
      <alignment horizontal="center" vertical="center" wrapText="1"/>
    </xf>
    <xf numFmtId="43" fontId="16" fillId="0" borderId="16" xfId="10" applyFont="1" applyFill="1" applyBorder="1" applyAlignment="1">
      <alignment vertical="center" wrapText="1"/>
    </xf>
    <xf numFmtId="43" fontId="16" fillId="0" borderId="17" xfId="10" applyFont="1" applyFill="1" applyBorder="1" applyAlignment="1">
      <alignment vertical="center" wrapText="1"/>
    </xf>
    <xf numFmtId="167" fontId="10" fillId="0" borderId="0" xfId="2" applyNumberFormat="1" applyFont="1" applyAlignment="1">
      <alignment vertical="center"/>
    </xf>
    <xf numFmtId="0" fontId="30" fillId="0" borderId="0" xfId="0" applyFont="1" applyAlignment="1">
      <alignment horizontal="right"/>
    </xf>
    <xf numFmtId="49" fontId="30" fillId="0" borderId="0" xfId="0" applyNumberFormat="1" applyFont="1"/>
    <xf numFmtId="0" fontId="30" fillId="0" borderId="0" xfId="0" applyFont="1"/>
    <xf numFmtId="0" fontId="30" fillId="0" borderId="0" xfId="0" applyFont="1" applyAlignment="1">
      <alignment wrapText="1"/>
    </xf>
    <xf numFmtId="0" fontId="30" fillId="0" borderId="0" xfId="0" applyFont="1" applyAlignment="1">
      <alignment horizontal="center"/>
    </xf>
    <xf numFmtId="49" fontId="31" fillId="0" borderId="0" xfId="0" applyNumberFormat="1" applyFont="1"/>
    <xf numFmtId="49" fontId="32" fillId="0" borderId="0" xfId="0" applyNumberFormat="1" applyFont="1"/>
    <xf numFmtId="49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49" fontId="30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17" fillId="0" borderId="0" xfId="0" applyFont="1"/>
    <xf numFmtId="49" fontId="31" fillId="0" borderId="0" xfId="0" applyNumberFormat="1" applyFont="1" applyAlignment="1">
      <alignment horizontal="left"/>
    </xf>
    <xf numFmtId="49" fontId="32" fillId="0" borderId="4" xfId="0" applyNumberFormat="1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5" fillId="0" borderId="0" xfId="0" applyFont="1" applyAlignment="1">
      <alignment wrapText="1"/>
    </xf>
    <xf numFmtId="49" fontId="32" fillId="0" borderId="4" xfId="0" applyNumberFormat="1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172" fontId="32" fillId="0" borderId="4" xfId="0" applyNumberFormat="1" applyFont="1" applyBorder="1" applyAlignment="1">
      <alignment horizontal="right" vertical="top" wrapText="1"/>
    </xf>
    <xf numFmtId="0" fontId="32" fillId="0" borderId="4" xfId="0" applyFont="1" applyBorder="1" applyAlignment="1">
      <alignment horizontal="right" vertical="top" wrapText="1"/>
    </xf>
    <xf numFmtId="49" fontId="36" fillId="0" borderId="4" xfId="0" applyNumberFormat="1" applyFont="1" applyBorder="1"/>
    <xf numFmtId="0" fontId="36" fillId="0" borderId="4" xfId="0" applyFont="1" applyBorder="1" applyAlignment="1">
      <alignment horizontal="right" vertical="top" wrapText="1"/>
    </xf>
    <xf numFmtId="0" fontId="36" fillId="0" borderId="4" xfId="0" applyFont="1" applyBorder="1" applyAlignment="1">
      <alignment horizontal="right" vertical="top"/>
    </xf>
    <xf numFmtId="0" fontId="36" fillId="0" borderId="0" xfId="0" applyFont="1" applyAlignment="1">
      <alignment wrapText="1"/>
    </xf>
    <xf numFmtId="172" fontId="36" fillId="0" borderId="4" xfId="0" applyNumberFormat="1" applyFont="1" applyBorder="1" applyAlignment="1">
      <alignment horizontal="right" vertical="top" wrapText="1"/>
    </xf>
    <xf numFmtId="0" fontId="31" fillId="0" borderId="0" xfId="0" applyFont="1" applyAlignment="1">
      <alignment wrapText="1"/>
    </xf>
    <xf numFmtId="4" fontId="32" fillId="0" borderId="4" xfId="0" applyNumberFormat="1" applyFont="1" applyBorder="1" applyAlignment="1">
      <alignment horizontal="right" vertical="top" wrapText="1"/>
    </xf>
    <xf numFmtId="4" fontId="36" fillId="0" borderId="4" xfId="0" applyNumberFormat="1" applyFont="1" applyBorder="1" applyAlignment="1">
      <alignment horizontal="right" vertical="top" wrapText="1"/>
    </xf>
    <xf numFmtId="4" fontId="36" fillId="0" borderId="4" xfId="0" applyNumberFormat="1" applyFont="1" applyBorder="1" applyAlignment="1">
      <alignment horizontal="right" vertical="top"/>
    </xf>
    <xf numFmtId="49" fontId="30" fillId="0" borderId="0" xfId="0" applyNumberFormat="1" applyFont="1" applyAlignment="1">
      <alignment horizontal="left" vertical="top"/>
    </xf>
    <xf numFmtId="0" fontId="30" fillId="0" borderId="0" xfId="0" applyFont="1" applyAlignment="1">
      <alignment horizontal="left" vertical="top"/>
    </xf>
    <xf numFmtId="0" fontId="32" fillId="0" borderId="0" xfId="0" applyFont="1"/>
    <xf numFmtId="0" fontId="32" fillId="0" borderId="0" xfId="0" applyFont="1" applyAlignment="1">
      <alignment wrapText="1"/>
    </xf>
    <xf numFmtId="0" fontId="37" fillId="0" borderId="0" xfId="0" applyFont="1" applyAlignment="1">
      <alignment horizontal="left" vertical="top"/>
    </xf>
    <xf numFmtId="167" fontId="11" fillId="0" borderId="0" xfId="2" applyNumberFormat="1" applyFont="1" applyAlignment="1">
      <alignment vertical="center"/>
    </xf>
    <xf numFmtId="172" fontId="36" fillId="0" borderId="4" xfId="0" applyNumberFormat="1" applyFont="1" applyBorder="1" applyAlignment="1">
      <alignment horizontal="right" vertical="top"/>
    </xf>
    <xf numFmtId="173" fontId="5" fillId="0" borderId="0" xfId="2" applyNumberFormat="1"/>
    <xf numFmtId="165" fontId="16" fillId="0" borderId="16" xfId="11" applyNumberFormat="1" applyFont="1" applyFill="1" applyBorder="1" applyAlignment="1">
      <alignment vertical="center" wrapText="1"/>
    </xf>
    <xf numFmtId="43" fontId="16" fillId="0" borderId="16" xfId="11" applyFont="1" applyFill="1" applyBorder="1" applyAlignment="1">
      <alignment horizontal="center" vertical="center" wrapText="1"/>
    </xf>
    <xf numFmtId="43" fontId="16" fillId="0" borderId="16" xfId="11" applyFont="1" applyFill="1" applyBorder="1" applyAlignment="1">
      <alignment vertical="center" wrapText="1"/>
    </xf>
    <xf numFmtId="43" fontId="16" fillId="0" borderId="17" xfId="11" applyFont="1" applyFill="1" applyBorder="1" applyAlignment="1">
      <alignment vertical="center" wrapText="1"/>
    </xf>
    <xf numFmtId="172" fontId="27" fillId="0" borderId="4" xfId="0" applyNumberFormat="1" applyFont="1" applyBorder="1" applyAlignment="1">
      <alignment horizontal="right" vertical="top" wrapText="1"/>
    </xf>
    <xf numFmtId="2" fontId="23" fillId="0" borderId="4" xfId="0" applyNumberFormat="1" applyFont="1" applyBorder="1" applyAlignment="1">
      <alignment horizontal="right" vertical="top" wrapText="1"/>
    </xf>
    <xf numFmtId="4" fontId="23" fillId="0" borderId="4" xfId="0" applyNumberFormat="1" applyFont="1" applyBorder="1" applyAlignment="1">
      <alignment horizontal="right" vertical="top" wrapText="1"/>
    </xf>
    <xf numFmtId="4" fontId="27" fillId="0" borderId="4" xfId="0" applyNumberFormat="1" applyFont="1" applyBorder="1" applyAlignment="1">
      <alignment horizontal="right" vertical="top" wrapText="1"/>
    </xf>
    <xf numFmtId="0" fontId="38" fillId="0" borderId="4" xfId="3" applyFont="1" applyBorder="1" applyAlignment="1">
      <alignment horizontal="center" vertical="center" wrapText="1"/>
    </xf>
    <xf numFmtId="0" fontId="38" fillId="0" borderId="4" xfId="4" applyFont="1" applyBorder="1" applyAlignment="1">
      <alignment horizontal="center" wrapText="1"/>
    </xf>
    <xf numFmtId="49" fontId="39" fillId="2" borderId="4" xfId="3" applyNumberFormat="1" applyFont="1" applyFill="1" applyBorder="1" applyAlignment="1">
      <alignment horizontal="center" vertical="center" wrapText="1"/>
    </xf>
    <xf numFmtId="4" fontId="39" fillId="2" borderId="4" xfId="3" applyNumberFormat="1" applyFont="1" applyFill="1" applyBorder="1" applyAlignment="1">
      <alignment horizontal="right" vertical="center" wrapText="1"/>
    </xf>
    <xf numFmtId="49" fontId="38" fillId="0" borderId="4" xfId="3" applyNumberFormat="1" applyFont="1" applyBorder="1" applyAlignment="1">
      <alignment horizontal="center" vertical="center" wrapText="1"/>
    </xf>
    <xf numFmtId="170" fontId="38" fillId="0" borderId="4" xfId="3" applyNumberFormat="1" applyFont="1" applyBorder="1" applyAlignment="1">
      <alignment horizontal="right" vertical="center" wrapText="1"/>
    </xf>
    <xf numFmtId="4" fontId="38" fillId="0" borderId="4" xfId="3" applyNumberFormat="1" applyFont="1" applyBorder="1" applyAlignment="1">
      <alignment horizontal="right" vertical="center" wrapText="1"/>
    </xf>
    <xf numFmtId="4" fontId="38" fillId="0" borderId="4" xfId="3" applyNumberFormat="1" applyFont="1" applyBorder="1" applyAlignment="1">
      <alignment horizontal="center" vertical="center" wrapText="1"/>
    </xf>
    <xf numFmtId="4" fontId="39" fillId="2" borderId="4" xfId="3" applyNumberFormat="1" applyFont="1" applyFill="1" applyBorder="1" applyAlignment="1">
      <alignment horizontal="center" vertical="center" wrapText="1"/>
    </xf>
    <xf numFmtId="2" fontId="38" fillId="0" borderId="4" xfId="0" applyNumberFormat="1" applyFont="1" applyBorder="1" applyAlignment="1">
      <alignment horizontal="center" vertical="center" wrapText="1"/>
    </xf>
    <xf numFmtId="1" fontId="38" fillId="0" borderId="4" xfId="0" applyNumberFormat="1" applyFont="1" applyBorder="1" applyAlignment="1">
      <alignment horizontal="center" vertical="center" wrapText="1"/>
    </xf>
    <xf numFmtId="4" fontId="40" fillId="0" borderId="4" xfId="3" applyNumberFormat="1" applyFont="1" applyBorder="1" applyAlignment="1">
      <alignment horizontal="right" vertical="center" wrapText="1"/>
    </xf>
    <xf numFmtId="172" fontId="38" fillId="0" borderId="4" xfId="3" applyNumberFormat="1" applyFont="1" applyBorder="1" applyAlignment="1">
      <alignment horizontal="center" vertical="center" wrapText="1"/>
    </xf>
    <xf numFmtId="49" fontId="40" fillId="0" borderId="4" xfId="3" applyNumberFormat="1" applyFont="1" applyBorder="1" applyAlignment="1">
      <alignment horizontal="center" vertical="center" wrapText="1"/>
    </xf>
    <xf numFmtId="174" fontId="38" fillId="0" borderId="4" xfId="3" applyNumberFormat="1" applyFont="1" applyBorder="1" applyAlignment="1">
      <alignment horizontal="center" vertical="center" wrapText="1"/>
    </xf>
    <xf numFmtId="49" fontId="38" fillId="3" borderId="4" xfId="3" applyNumberFormat="1" applyFont="1" applyFill="1" applyBorder="1" applyAlignment="1">
      <alignment horizontal="center" vertical="center" wrapText="1"/>
    </xf>
    <xf numFmtId="4" fontId="38" fillId="3" borderId="4" xfId="3" applyNumberFormat="1" applyFont="1" applyFill="1" applyBorder="1" applyAlignment="1">
      <alignment horizontal="right" vertical="center" wrapText="1"/>
    </xf>
    <xf numFmtId="175" fontId="38" fillId="0" borderId="4" xfId="3" applyNumberFormat="1" applyFont="1" applyBorder="1" applyAlignment="1">
      <alignment horizontal="right" vertical="center" wrapText="1"/>
    </xf>
    <xf numFmtId="0" fontId="38" fillId="0" borderId="0" xfId="2" applyFont="1"/>
    <xf numFmtId="0" fontId="17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8" fillId="0" borderId="3" xfId="3" applyFont="1" applyBorder="1" applyAlignment="1">
      <alignment horizontal="center" vertical="center" wrapText="1"/>
    </xf>
    <xf numFmtId="0" fontId="38" fillId="0" borderId="7" xfId="3" applyFont="1" applyBorder="1" applyAlignment="1">
      <alignment horizontal="center" vertical="center" wrapText="1"/>
    </xf>
    <xf numFmtId="49" fontId="38" fillId="0" borderId="6" xfId="3" applyNumberFormat="1" applyFont="1" applyBorder="1" applyAlignment="1">
      <alignment horizontal="center" vertical="center" wrapText="1"/>
    </xf>
    <xf numFmtId="49" fontId="38" fillId="0" borderId="18" xfId="3" applyNumberFormat="1" applyFont="1" applyBorder="1" applyAlignment="1">
      <alignment horizontal="center" vertical="center" wrapText="1"/>
    </xf>
    <xf numFmtId="49" fontId="38" fillId="0" borderId="8" xfId="3" applyNumberFormat="1" applyFont="1" applyBorder="1" applyAlignment="1">
      <alignment horizontal="center" vertical="center" wrapText="1"/>
    </xf>
    <xf numFmtId="49" fontId="38" fillId="0" borderId="19" xfId="3" applyNumberFormat="1" applyFont="1" applyBorder="1" applyAlignment="1">
      <alignment horizontal="center" vertical="center" wrapText="1"/>
    </xf>
    <xf numFmtId="0" fontId="38" fillId="0" borderId="9" xfId="3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11" xfId="3" applyFont="1" applyBorder="1" applyAlignment="1">
      <alignment horizontal="center" vertical="center" wrapText="1"/>
    </xf>
    <xf numFmtId="0" fontId="38" fillId="0" borderId="9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39" fillId="2" borderId="9" xfId="3" applyFont="1" applyFill="1" applyBorder="1" applyAlignment="1">
      <alignment horizontal="left" vertical="center" wrapText="1"/>
    </xf>
    <xf numFmtId="0" fontId="39" fillId="2" borderId="11" xfId="3" applyFont="1" applyFill="1" applyBorder="1" applyAlignment="1">
      <alignment horizontal="left" vertical="center" wrapText="1"/>
    </xf>
    <xf numFmtId="0" fontId="38" fillId="0" borderId="9" xfId="3" applyFont="1" applyBorder="1" applyAlignment="1">
      <alignment horizontal="left" vertical="center" wrapText="1"/>
    </xf>
    <xf numFmtId="0" fontId="38" fillId="0" borderId="11" xfId="3" applyFont="1" applyBorder="1" applyAlignment="1">
      <alignment horizontal="left" vertical="center" wrapText="1"/>
    </xf>
    <xf numFmtId="0" fontId="39" fillId="2" borderId="10" xfId="3" applyFont="1" applyFill="1" applyBorder="1" applyAlignment="1">
      <alignment horizontal="left" vertical="center" wrapText="1"/>
    </xf>
    <xf numFmtId="0" fontId="40" fillId="0" borderId="9" xfId="3" applyFont="1" applyBorder="1" applyAlignment="1">
      <alignment horizontal="left" vertical="center" wrapText="1"/>
    </xf>
    <xf numFmtId="0" fontId="40" fillId="0" borderId="11" xfId="3" applyFont="1" applyBorder="1" applyAlignment="1">
      <alignment horizontal="left" vertical="center" wrapText="1"/>
    </xf>
    <xf numFmtId="0" fontId="38" fillId="0" borderId="4" xfId="3" applyFont="1" applyBorder="1" applyAlignment="1">
      <alignment horizontal="left" vertical="center" wrapText="1"/>
    </xf>
    <xf numFmtId="0" fontId="40" fillId="0" borderId="4" xfId="3" applyFont="1" applyBorder="1" applyAlignment="1">
      <alignment horizontal="left" vertical="center" wrapText="1"/>
    </xf>
    <xf numFmtId="0" fontId="38" fillId="3" borderId="4" xfId="3" applyFont="1" applyFill="1" applyBorder="1" applyAlignment="1">
      <alignment horizontal="left" vertical="center" wrapText="1"/>
    </xf>
    <xf numFmtId="0" fontId="22" fillId="0" borderId="9" xfId="0" applyFont="1" applyBorder="1" applyAlignment="1">
      <alignment horizontal="right" vertical="top" wrapText="1"/>
    </xf>
    <xf numFmtId="0" fontId="22" fillId="0" borderId="11" xfId="0" applyFont="1" applyBorder="1" applyAlignment="1">
      <alignment horizontal="right" vertical="top" wrapText="1"/>
    </xf>
    <xf numFmtId="0" fontId="26" fillId="0" borderId="9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right" vertical="top" wrapText="1"/>
    </xf>
    <xf numFmtId="0" fontId="27" fillId="0" borderId="11" xfId="0" applyFont="1" applyBorder="1" applyAlignment="1">
      <alignment horizontal="right" vertical="top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top"/>
    </xf>
    <xf numFmtId="0" fontId="20" fillId="0" borderId="0" xfId="0" applyFont="1" applyAlignment="1">
      <alignment horizontal="left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49" fontId="23" fillId="0" borderId="7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0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5" fillId="0" borderId="9" xfId="0" applyFont="1" applyBorder="1" applyAlignment="1">
      <alignment horizontal="left" vertical="center" wrapText="1"/>
    </xf>
    <xf numFmtId="0" fontId="35" fillId="0" borderId="10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top"/>
    </xf>
    <xf numFmtId="0" fontId="30" fillId="0" borderId="0" xfId="0" applyFont="1" applyAlignment="1">
      <alignment horizontal="left"/>
    </xf>
    <xf numFmtId="49" fontId="32" fillId="0" borderId="3" xfId="0" applyNumberFormat="1" applyFont="1" applyBorder="1" applyAlignment="1">
      <alignment horizontal="center" vertical="center" wrapText="1"/>
    </xf>
    <xf numFmtId="49" fontId="32" fillId="0" borderId="5" xfId="0" applyNumberFormat="1" applyFont="1" applyBorder="1" applyAlignment="1">
      <alignment horizontal="center" vertical="center" wrapText="1"/>
    </xf>
    <xf numFmtId="49" fontId="32" fillId="0" borderId="7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right" vertical="top" wrapText="1"/>
    </xf>
    <xf numFmtId="0" fontId="36" fillId="0" borderId="11" xfId="0" applyFont="1" applyBorder="1" applyAlignment="1">
      <alignment horizontal="right" vertical="top" wrapText="1"/>
    </xf>
    <xf numFmtId="0" fontId="31" fillId="0" borderId="9" xfId="0" applyFont="1" applyBorder="1" applyAlignment="1">
      <alignment horizontal="right" vertical="top" wrapText="1"/>
    </xf>
    <xf numFmtId="0" fontId="31" fillId="0" borderId="11" xfId="0" applyFont="1" applyBorder="1" applyAlignment="1">
      <alignment horizontal="right" vertical="top" wrapText="1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41" fillId="0" borderId="1" xfId="1" applyFont="1" applyBorder="1" applyAlignment="1">
      <alignment horizontal="center" vertical="center" wrapText="1"/>
    </xf>
  </cellXfs>
  <cellStyles count="12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A9B805D4-F02F-46B0-A65A-470B7EC4257A}"/>
    <cellStyle name="Финансовый 2 3" xfId="10" xr:uid="{EEA00E74-0E3B-405B-B550-BCB43AB745EB}"/>
    <cellStyle name="Финансовый 2 4" xfId="11" xr:uid="{EF035CCA-7DA4-4BAE-89AD-1DBE2FD84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5.42578125" style="2" customWidth="1"/>
    <col min="4" max="4" width="12.85546875" style="2" customWidth="1"/>
    <col min="5" max="5" width="10.7109375" style="2" customWidth="1"/>
    <col min="6" max="6" width="15.85546875" style="2" customWidth="1"/>
    <col min="7" max="7" width="23.5703125" style="2" customWidth="1"/>
    <col min="8" max="12" width="15.85546875" style="2" customWidth="1"/>
    <col min="13" max="13" width="11.28515625" style="2" customWidth="1"/>
    <col min="14" max="16384" width="8.85546875" style="2"/>
  </cols>
  <sheetData>
    <row r="1" spans="1:13" ht="15.75" x14ac:dyDescent="0.2">
      <c r="A1" s="1"/>
      <c r="B1" s="1"/>
      <c r="C1" s="1"/>
      <c r="E1" s="134" t="s">
        <v>82</v>
      </c>
      <c r="F1" s="136" t="s">
        <v>83</v>
      </c>
      <c r="G1" s="137"/>
      <c r="H1" s="140" t="s">
        <v>84</v>
      </c>
      <c r="I1" s="141"/>
      <c r="J1" s="141"/>
      <c r="K1" s="142"/>
      <c r="L1" s="134" t="s">
        <v>60</v>
      </c>
      <c r="M1" s="134" t="s">
        <v>85</v>
      </c>
    </row>
    <row r="2" spans="1:13" ht="45" x14ac:dyDescent="0.2">
      <c r="A2" s="3"/>
      <c r="B2" s="3" t="s">
        <v>1</v>
      </c>
      <c r="C2" s="17" t="s">
        <v>36</v>
      </c>
      <c r="E2" s="135"/>
      <c r="F2" s="138"/>
      <c r="G2" s="139"/>
      <c r="H2" s="112" t="s">
        <v>86</v>
      </c>
      <c r="I2" s="112" t="s">
        <v>87</v>
      </c>
      <c r="J2" s="112" t="s">
        <v>88</v>
      </c>
      <c r="K2" s="112" t="s">
        <v>89</v>
      </c>
      <c r="L2" s="135"/>
      <c r="M2" s="135"/>
    </row>
    <row r="3" spans="1:13" ht="15" x14ac:dyDescent="0.25">
      <c r="A3" s="4"/>
      <c r="B3" s="4"/>
      <c r="C3" s="4"/>
      <c r="E3" s="113">
        <v>1</v>
      </c>
      <c r="F3" s="143">
        <v>2</v>
      </c>
      <c r="G3" s="144"/>
      <c r="H3" s="113">
        <v>3</v>
      </c>
      <c r="I3" s="113">
        <v>4</v>
      </c>
      <c r="J3" s="113">
        <v>5</v>
      </c>
      <c r="K3" s="113">
        <v>6</v>
      </c>
      <c r="L3" s="113">
        <v>7</v>
      </c>
      <c r="M3" s="113">
        <v>8</v>
      </c>
    </row>
    <row r="4" spans="1:13" ht="15" x14ac:dyDescent="0.2">
      <c r="A4" s="3"/>
      <c r="B4" s="3"/>
      <c r="C4" s="3"/>
      <c r="E4" s="114" t="s">
        <v>90</v>
      </c>
      <c r="F4" s="145" t="s">
        <v>91</v>
      </c>
      <c r="G4" s="146"/>
      <c r="H4" s="115"/>
      <c r="I4" s="115"/>
      <c r="J4" s="115"/>
      <c r="K4" s="115"/>
      <c r="L4" s="115"/>
      <c r="M4" s="115"/>
    </row>
    <row r="5" spans="1:13" ht="15" x14ac:dyDescent="0.2">
      <c r="A5" s="3"/>
      <c r="B5" s="3"/>
      <c r="C5" s="3"/>
      <c r="E5" s="116" t="s">
        <v>92</v>
      </c>
      <c r="F5" s="147" t="s">
        <v>93</v>
      </c>
      <c r="G5" s="148"/>
      <c r="H5" s="117">
        <v>917.27404999999999</v>
      </c>
      <c r="I5" s="118">
        <v>30980.43679</v>
      </c>
      <c r="J5" s="118">
        <v>1986.999</v>
      </c>
      <c r="K5" s="117">
        <v>168.42616000000001</v>
      </c>
      <c r="L5" s="117">
        <f>SUM(H5:K5)</f>
        <v>34053.136000000006</v>
      </c>
      <c r="M5" s="119" t="s">
        <v>94</v>
      </c>
    </row>
    <row r="6" spans="1:13" ht="25.5" x14ac:dyDescent="0.2">
      <c r="A6" s="3"/>
      <c r="B6" s="5" t="s">
        <v>37</v>
      </c>
      <c r="C6" s="18">
        <f>C26</f>
        <v>46904.306602116711</v>
      </c>
      <c r="E6" s="116" t="s">
        <v>95</v>
      </c>
      <c r="F6" s="147" t="s">
        <v>96</v>
      </c>
      <c r="G6" s="148"/>
      <c r="H6" s="118">
        <f>H5*1.2</f>
        <v>1100.7288599999999</v>
      </c>
      <c r="I6" s="118">
        <f t="shared" ref="I6:K6" si="0">I5*1.2</f>
        <v>37176.524147999997</v>
      </c>
      <c r="J6" s="118">
        <f t="shared" si="0"/>
        <v>2384.3987999999999</v>
      </c>
      <c r="K6" s="118">
        <f t="shared" si="0"/>
        <v>202.111392</v>
      </c>
      <c r="L6" s="118">
        <f>SUM(H6:K6)</f>
        <v>40863.763200000001</v>
      </c>
      <c r="M6" s="119" t="s">
        <v>94</v>
      </c>
    </row>
    <row r="7" spans="1:13" ht="15" x14ac:dyDescent="0.2">
      <c r="A7" s="3"/>
      <c r="B7" s="3"/>
      <c r="C7" s="3"/>
      <c r="E7" s="114" t="s">
        <v>117</v>
      </c>
      <c r="F7" s="145" t="s">
        <v>97</v>
      </c>
      <c r="G7" s="149"/>
      <c r="H7" s="149"/>
      <c r="I7" s="146"/>
      <c r="J7" s="115"/>
      <c r="K7" s="115"/>
      <c r="L7" s="115"/>
      <c r="M7" s="120"/>
    </row>
    <row r="8" spans="1:13" ht="15" x14ac:dyDescent="0.2">
      <c r="A8" s="4"/>
      <c r="B8" s="4"/>
      <c r="C8" s="4"/>
      <c r="E8" s="116" t="s">
        <v>118</v>
      </c>
      <c r="F8" s="147" t="s">
        <v>98</v>
      </c>
      <c r="G8" s="148"/>
      <c r="H8" s="118">
        <v>18.835999999999999</v>
      </c>
      <c r="I8" s="118">
        <v>11369.7</v>
      </c>
      <c r="J8" s="118">
        <v>783.88400000000001</v>
      </c>
      <c r="K8" s="118">
        <v>30.518000000000001</v>
      </c>
      <c r="L8" s="121">
        <f>SUM(H8:K8)</f>
        <v>12202.938</v>
      </c>
      <c r="M8" s="119" t="s">
        <v>94</v>
      </c>
    </row>
    <row r="9" spans="1:13" ht="15" x14ac:dyDescent="0.2">
      <c r="A9" s="3"/>
      <c r="B9" s="3"/>
      <c r="C9" s="3"/>
      <c r="E9" s="116" t="s">
        <v>119</v>
      </c>
      <c r="F9" s="147" t="s">
        <v>99</v>
      </c>
      <c r="G9" s="148"/>
      <c r="H9" s="118">
        <v>0</v>
      </c>
      <c r="I9" s="118">
        <v>7508.8575999999994</v>
      </c>
      <c r="J9" s="118">
        <v>0</v>
      </c>
      <c r="K9" s="118">
        <v>0</v>
      </c>
      <c r="L9" s="121">
        <f>SUM(H9:K9)</f>
        <v>7508.8575999999994</v>
      </c>
      <c r="M9" s="119" t="s">
        <v>94</v>
      </c>
    </row>
    <row r="10" spans="1:13" ht="15" x14ac:dyDescent="0.2">
      <c r="A10" s="3"/>
      <c r="B10" s="6" t="s">
        <v>49</v>
      </c>
      <c r="C10" s="3"/>
      <c r="E10" s="116" t="s">
        <v>120</v>
      </c>
      <c r="F10" s="147" t="s">
        <v>100</v>
      </c>
      <c r="G10" s="148"/>
      <c r="H10" s="118">
        <v>442.21904999999998</v>
      </c>
      <c r="I10" s="118">
        <v>5928.7881900000002</v>
      </c>
      <c r="J10" s="118">
        <v>0</v>
      </c>
      <c r="K10" s="118">
        <v>50.639160000000004</v>
      </c>
      <c r="L10" s="122">
        <f t="shared" ref="L10:L12" si="1">SUM(H10:K10)</f>
        <v>6421.6463999999996</v>
      </c>
      <c r="M10" s="119" t="s">
        <v>94</v>
      </c>
    </row>
    <row r="11" spans="1:13" ht="15" x14ac:dyDescent="0.2">
      <c r="A11" s="3"/>
      <c r="B11" s="3"/>
      <c r="C11" s="3"/>
      <c r="E11" s="116" t="s">
        <v>121</v>
      </c>
      <c r="F11" s="147" t="s">
        <v>101</v>
      </c>
      <c r="G11" s="148"/>
      <c r="H11" s="118">
        <v>456.21899999999999</v>
      </c>
      <c r="I11" s="118">
        <v>6173.0910000000003</v>
      </c>
      <c r="J11" s="118">
        <v>1203.115</v>
      </c>
      <c r="K11" s="118">
        <v>87.269000000000005</v>
      </c>
      <c r="L11" s="121">
        <f t="shared" si="1"/>
        <v>7919.6940000000004</v>
      </c>
      <c r="M11" s="119" t="s">
        <v>94</v>
      </c>
    </row>
    <row r="12" spans="1:13" ht="15.75" x14ac:dyDescent="0.2">
      <c r="A12" s="7"/>
      <c r="B12" s="133" t="s">
        <v>38</v>
      </c>
      <c r="C12" s="133"/>
      <c r="E12" s="116" t="s">
        <v>122</v>
      </c>
      <c r="F12" s="147" t="s">
        <v>102</v>
      </c>
      <c r="G12" s="148"/>
      <c r="H12" s="118"/>
      <c r="I12" s="118"/>
      <c r="J12" s="118"/>
      <c r="K12" s="118"/>
      <c r="L12" s="121">
        <f t="shared" si="1"/>
        <v>0</v>
      </c>
      <c r="M12" s="119" t="s">
        <v>94</v>
      </c>
    </row>
    <row r="13" spans="1:13" ht="15" x14ac:dyDescent="0.2">
      <c r="A13" s="3"/>
      <c r="B13" s="3"/>
      <c r="C13" s="3"/>
      <c r="E13" s="116"/>
      <c r="F13" s="150" t="s">
        <v>103</v>
      </c>
      <c r="G13" s="151"/>
      <c r="H13" s="123">
        <f>SUM(H8:H12)</f>
        <v>917.27404999999999</v>
      </c>
      <c r="I13" s="123">
        <f>SUM(I8:I12)</f>
        <v>30980.43679</v>
      </c>
      <c r="J13" s="123">
        <f>SUM(J8:J12)</f>
        <v>1986.999</v>
      </c>
      <c r="K13" s="123">
        <f>SUM(K8:K12)</f>
        <v>168.42616000000001</v>
      </c>
      <c r="L13" s="123">
        <f>SUM(L8:L12)</f>
        <v>34053.135999999999</v>
      </c>
      <c r="M13" s="119" t="s">
        <v>94</v>
      </c>
    </row>
    <row r="14" spans="1:13" ht="42" customHeight="1" x14ac:dyDescent="0.25">
      <c r="A14" s="3"/>
      <c r="B14" s="202" t="s">
        <v>135</v>
      </c>
      <c r="C14" s="202"/>
      <c r="D14" s="130"/>
      <c r="E14" s="114" t="s">
        <v>123</v>
      </c>
      <c r="F14" s="145" t="s">
        <v>104</v>
      </c>
      <c r="G14" s="149"/>
      <c r="H14" s="149"/>
      <c r="I14" s="149"/>
      <c r="J14" s="146"/>
      <c r="K14" s="115"/>
      <c r="L14" s="115"/>
      <c r="M14" s="120"/>
    </row>
    <row r="15" spans="1:13" ht="15" x14ac:dyDescent="0.2">
      <c r="A15" s="4"/>
      <c r="B15" s="132" t="s">
        <v>7</v>
      </c>
      <c r="C15" s="132"/>
      <c r="E15" s="116" t="s">
        <v>124</v>
      </c>
      <c r="F15" s="152" t="s">
        <v>98</v>
      </c>
      <c r="G15" s="152"/>
      <c r="H15" s="129">
        <f>H8*$M$15/100</f>
        <v>20.305207999999997</v>
      </c>
      <c r="I15" s="129">
        <f t="shared" ref="I15:L15" si="2">I8*$M$15/100</f>
        <v>12256.536600000001</v>
      </c>
      <c r="J15" s="129">
        <f t="shared" si="2"/>
        <v>845.02695200000005</v>
      </c>
      <c r="K15" s="129">
        <f t="shared" si="2"/>
        <v>32.898403999999999</v>
      </c>
      <c r="L15" s="129">
        <f t="shared" si="2"/>
        <v>13154.767164000001</v>
      </c>
      <c r="M15" s="124">
        <v>107.8</v>
      </c>
    </row>
    <row r="16" spans="1:13" ht="15" x14ac:dyDescent="0.2">
      <c r="A16" s="3"/>
      <c r="B16" s="3"/>
      <c r="C16" s="3"/>
      <c r="E16" s="116" t="s">
        <v>125</v>
      </c>
      <c r="F16" s="152" t="s">
        <v>99</v>
      </c>
      <c r="G16" s="152"/>
      <c r="H16" s="129">
        <f>H9*$M$15/100*$M$16/100</f>
        <v>0</v>
      </c>
      <c r="I16" s="129">
        <f>I9*$M$15/100*$M$16/100</f>
        <v>8523.559562918399</v>
      </c>
      <c r="J16" s="129">
        <f t="shared" ref="J16:L16" si="3">J9*$M$15/100*$M$16/100</f>
        <v>0</v>
      </c>
      <c r="K16" s="129">
        <f t="shared" si="3"/>
        <v>0</v>
      </c>
      <c r="L16" s="129">
        <f t="shared" si="3"/>
        <v>8523.559562918399</v>
      </c>
      <c r="M16" s="124">
        <v>105.3</v>
      </c>
    </row>
    <row r="17" spans="1:13" ht="15.75" x14ac:dyDescent="0.2">
      <c r="A17" s="3"/>
      <c r="B17" s="3"/>
      <c r="C17" s="3"/>
      <c r="D17" s="12"/>
      <c r="E17" s="116" t="s">
        <v>126</v>
      </c>
      <c r="F17" s="152" t="s">
        <v>100</v>
      </c>
      <c r="G17" s="152"/>
      <c r="H17" s="129">
        <f>H10*$M$15/100*$M$16/100*$M$17/100</f>
        <v>524.06490578321882</v>
      </c>
      <c r="I17" s="129">
        <f t="shared" ref="I17:L17" si="4">I10*$M$15/100*$M$16/100*$M$17/100</f>
        <v>7026.0876916112284</v>
      </c>
      <c r="J17" s="129">
        <f t="shared" si="4"/>
        <v>0</v>
      </c>
      <c r="K17" s="129">
        <f t="shared" si="4"/>
        <v>60.011450466327361</v>
      </c>
      <c r="L17" s="129">
        <f t="shared" si="4"/>
        <v>7610.1640478607742</v>
      </c>
      <c r="M17" s="124">
        <v>104.4</v>
      </c>
    </row>
    <row r="18" spans="1:13" ht="28.5" x14ac:dyDescent="0.2">
      <c r="A18" s="8" t="s">
        <v>8</v>
      </c>
      <c r="B18" s="11" t="s">
        <v>39</v>
      </c>
      <c r="C18" s="14" t="s">
        <v>40</v>
      </c>
      <c r="D18" s="12"/>
      <c r="E18" s="116" t="s">
        <v>127</v>
      </c>
      <c r="F18" s="152" t="s">
        <v>101</v>
      </c>
      <c r="G18" s="152"/>
      <c r="H18" s="129">
        <f>H11*$M$15/100*$M$16/100*$M$17/100*$M$18/100</f>
        <v>564.44482753644593</v>
      </c>
      <c r="I18" s="129">
        <f t="shared" ref="I18:L18" si="5">I11*$M$15/100*$M$16/100*$M$17/100*$M$18/100</f>
        <v>7637.4927060507925</v>
      </c>
      <c r="J18" s="129">
        <f t="shared" si="5"/>
        <v>1488.5220446353858</v>
      </c>
      <c r="K18" s="129">
        <f t="shared" si="5"/>
        <v>107.97124989156106</v>
      </c>
      <c r="L18" s="129">
        <f t="shared" si="5"/>
        <v>9798.4308281141857</v>
      </c>
      <c r="M18" s="124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116" t="s">
        <v>128</v>
      </c>
      <c r="F19" s="152" t="s">
        <v>102</v>
      </c>
      <c r="G19" s="152"/>
      <c r="H19" s="129">
        <f>H12*$M$15/100*$M$16/100*$M$17/100*$M$18/100*$M$19/100</f>
        <v>0</v>
      </c>
      <c r="I19" s="129">
        <f t="shared" ref="I19:L19" si="6">I12*$M$15/100*$M$16/100*$M$17/100*$M$18/100*$M$19/100</f>
        <v>0</v>
      </c>
      <c r="J19" s="129">
        <f t="shared" si="6"/>
        <v>0</v>
      </c>
      <c r="K19" s="129">
        <f t="shared" si="6"/>
        <v>0</v>
      </c>
      <c r="L19" s="129">
        <f t="shared" si="6"/>
        <v>0</v>
      </c>
      <c r="M19" s="124">
        <v>104.4</v>
      </c>
    </row>
    <row r="20" spans="1:13" ht="15" x14ac:dyDescent="0.2">
      <c r="A20" s="9">
        <v>1</v>
      </c>
      <c r="B20" s="13" t="s">
        <v>41</v>
      </c>
      <c r="C20" s="16">
        <v>34053.135999999999</v>
      </c>
      <c r="D20" s="19"/>
      <c r="E20" s="125"/>
      <c r="F20" s="153" t="s">
        <v>103</v>
      </c>
      <c r="G20" s="153"/>
      <c r="H20" s="123">
        <f>SUM(H15:H19)</f>
        <v>1108.8149413196647</v>
      </c>
      <c r="I20" s="123">
        <f t="shared" ref="I20:K20" si="7">SUM(I15:I19)</f>
        <v>35443.676560580425</v>
      </c>
      <c r="J20" s="123">
        <f t="shared" si="7"/>
        <v>2333.5489966353857</v>
      </c>
      <c r="K20" s="123">
        <f t="shared" si="7"/>
        <v>200.88110435788843</v>
      </c>
      <c r="L20" s="123">
        <f>SUM(L15:L19)</f>
        <v>39086.921602893359</v>
      </c>
      <c r="M20" s="126"/>
    </row>
    <row r="21" spans="1:13" ht="15" x14ac:dyDescent="0.2">
      <c r="A21" s="9">
        <v>1.1000000000000001</v>
      </c>
      <c r="B21" s="13" t="s">
        <v>42</v>
      </c>
      <c r="C21" s="16">
        <v>30980.43679</v>
      </c>
      <c r="D21" s="20"/>
      <c r="E21" s="114" t="s">
        <v>129</v>
      </c>
      <c r="F21" s="145" t="s">
        <v>107</v>
      </c>
      <c r="G21" s="149"/>
      <c r="H21" s="149"/>
      <c r="I21" s="149"/>
      <c r="J21" s="146"/>
      <c r="K21" s="118"/>
      <c r="L21" s="118"/>
      <c r="M21" s="126"/>
    </row>
    <row r="22" spans="1:13" ht="15" x14ac:dyDescent="0.2">
      <c r="A22" s="9">
        <v>1.2</v>
      </c>
      <c r="B22" s="13" t="s">
        <v>43</v>
      </c>
      <c r="C22" s="16">
        <v>1986.999</v>
      </c>
      <c r="D22" s="20"/>
      <c r="E22" s="116" t="s">
        <v>130</v>
      </c>
      <c r="F22" s="152" t="s">
        <v>98</v>
      </c>
      <c r="G22" s="152"/>
      <c r="H22" s="118">
        <f>H8*$M$22/100*1.2</f>
        <v>24.366249599999996</v>
      </c>
      <c r="I22" s="118">
        <f t="shared" ref="I22:K22" si="8">I8*$M$22/100*1.2</f>
        <v>14707.843920000001</v>
      </c>
      <c r="J22" s="118">
        <f t="shared" si="8"/>
        <v>1014.0323424000001</v>
      </c>
      <c r="K22" s="118">
        <f t="shared" si="8"/>
        <v>39.478084799999998</v>
      </c>
      <c r="L22" s="118">
        <f>SUM(H22:K22)</f>
        <v>15785.7205968</v>
      </c>
      <c r="M22" s="124">
        <v>107.8</v>
      </c>
    </row>
    <row r="23" spans="1:13" ht="15" x14ac:dyDescent="0.2">
      <c r="A23" s="9">
        <v>1.3</v>
      </c>
      <c r="B23" s="13" t="s">
        <v>44</v>
      </c>
      <c r="C23" s="16">
        <v>1085.70021</v>
      </c>
      <c r="D23" s="20"/>
      <c r="E23" s="116" t="s">
        <v>131</v>
      </c>
      <c r="F23" s="152" t="s">
        <v>99</v>
      </c>
      <c r="G23" s="152"/>
      <c r="H23" s="118">
        <f>H9*$M$22/100*$M$23/100*1.2</f>
        <v>0</v>
      </c>
      <c r="I23" s="118">
        <f t="shared" ref="I23:K23" si="9">I9*$M$22/100*$M$23/100*1.2</f>
        <v>10228.271475502079</v>
      </c>
      <c r="J23" s="118">
        <f t="shared" si="9"/>
        <v>0</v>
      </c>
      <c r="K23" s="118">
        <f t="shared" si="9"/>
        <v>0</v>
      </c>
      <c r="L23" s="118">
        <f t="shared" ref="L23:L26" si="10">SUM(H23:K23)</f>
        <v>10228.271475502079</v>
      </c>
      <c r="M23" s="124">
        <v>105.3</v>
      </c>
    </row>
    <row r="24" spans="1:13" ht="15" x14ac:dyDescent="0.2">
      <c r="A24" s="9">
        <v>2</v>
      </c>
      <c r="B24" s="13" t="s">
        <v>45</v>
      </c>
      <c r="C24" s="16">
        <v>40863.763800000001</v>
      </c>
      <c r="E24" s="116" t="s">
        <v>132</v>
      </c>
      <c r="F24" s="152" t="s">
        <v>100</v>
      </c>
      <c r="G24" s="152"/>
      <c r="H24" s="118">
        <f>H10*$M$22/100*$M$23/100*$M$24/100*1.2</f>
        <v>628.87788693986261</v>
      </c>
      <c r="I24" s="118">
        <f t="shared" ref="I24:K24" si="11">I10*$M$22/100*$M$23/100*$M$24/100*1.2</f>
        <v>8431.305229933474</v>
      </c>
      <c r="J24" s="118">
        <f t="shared" si="11"/>
        <v>0</v>
      </c>
      <c r="K24" s="118">
        <f t="shared" si="11"/>
        <v>72.013740559592833</v>
      </c>
      <c r="L24" s="118">
        <f t="shared" si="10"/>
        <v>9132.1968574329294</v>
      </c>
      <c r="M24" s="124">
        <v>104.4</v>
      </c>
    </row>
    <row r="25" spans="1:13" ht="15" x14ac:dyDescent="0.2">
      <c r="A25" s="9">
        <v>2.1</v>
      </c>
      <c r="B25" s="13" t="s">
        <v>46</v>
      </c>
      <c r="C25" s="16">
        <v>6810.6278000000002</v>
      </c>
      <c r="E25" s="116" t="s">
        <v>133</v>
      </c>
      <c r="F25" s="152" t="s">
        <v>101</v>
      </c>
      <c r="G25" s="152"/>
      <c r="H25" s="118">
        <f>H11*$M$22/100*$M$23/100*$M$24/100*$M$25/100*1.2</f>
        <v>677.33379304373511</v>
      </c>
      <c r="I25" s="118">
        <f t="shared" ref="I25:K25" si="12">I11*$M$22/100*$M$23/100*$M$24/100*$M$25/100*1.2</f>
        <v>9164.9912472609503</v>
      </c>
      <c r="J25" s="118">
        <f t="shared" si="12"/>
        <v>1786.2264535624629</v>
      </c>
      <c r="K25" s="118">
        <f t="shared" si="12"/>
        <v>129.56549986987326</v>
      </c>
      <c r="L25" s="118">
        <f t="shared" si="10"/>
        <v>11758.116993737023</v>
      </c>
      <c r="M25" s="124">
        <v>104.4</v>
      </c>
    </row>
    <row r="26" spans="1:13" ht="24" x14ac:dyDescent="0.2">
      <c r="A26" s="9">
        <v>3</v>
      </c>
      <c r="B26" s="13" t="s">
        <v>47</v>
      </c>
      <c r="C26" s="16">
        <v>46904.306602116711</v>
      </c>
      <c r="D26" s="20">
        <f>C26/1.2</f>
        <v>39086.922168430596</v>
      </c>
      <c r="E26" s="116" t="s">
        <v>134</v>
      </c>
      <c r="F26" s="152" t="s">
        <v>102</v>
      </c>
      <c r="G26" s="152"/>
      <c r="H26" s="118">
        <f>H12*$M$22/100*$M$23/100*$M$24/100*$M$25/100*$M$26/100*1.2</f>
        <v>0</v>
      </c>
      <c r="I26" s="118">
        <f t="shared" ref="I26:K26" si="13">I12*$M$22/100*$M$23/100*$M$24/100*$M$25/100*$M$26/100*1.2</f>
        <v>0</v>
      </c>
      <c r="J26" s="118">
        <f t="shared" si="13"/>
        <v>0</v>
      </c>
      <c r="K26" s="118">
        <f t="shared" si="13"/>
        <v>0</v>
      </c>
      <c r="L26" s="118">
        <f t="shared" si="10"/>
        <v>0</v>
      </c>
      <c r="M26" s="124">
        <v>104.4</v>
      </c>
    </row>
    <row r="27" spans="1:13" ht="22.5" customHeight="1" x14ac:dyDescent="0.2">
      <c r="A27" s="3"/>
      <c r="C27" s="29"/>
      <c r="E27" s="116"/>
      <c r="F27" s="153" t="s">
        <v>103</v>
      </c>
      <c r="G27" s="153"/>
      <c r="H27" s="123">
        <f>SUM(H22:H26)</f>
        <v>1330.5779295835978</v>
      </c>
      <c r="I27" s="123">
        <f t="shared" ref="I27:K27" si="14">SUM(I22:I26)</f>
        <v>42532.411872696503</v>
      </c>
      <c r="J27" s="123">
        <f t="shared" si="14"/>
        <v>2800.258795962463</v>
      </c>
      <c r="K27" s="123">
        <f t="shared" si="14"/>
        <v>241.0573252294661</v>
      </c>
      <c r="L27" s="123">
        <f>SUM(L22:L26)</f>
        <v>46904.305923472028</v>
      </c>
      <c r="M27" s="126"/>
    </row>
    <row r="28" spans="1:13" ht="25.5" customHeight="1" x14ac:dyDescent="0.2">
      <c r="A28" s="131" t="s">
        <v>48</v>
      </c>
      <c r="B28" s="131"/>
      <c r="C28" s="131"/>
      <c r="E28" s="127" t="s">
        <v>105</v>
      </c>
      <c r="F28" s="154" t="s">
        <v>108</v>
      </c>
      <c r="G28" s="154"/>
      <c r="H28" s="128">
        <f>H20</f>
        <v>1108.8149413196647</v>
      </c>
      <c r="I28" s="128">
        <f t="shared" ref="I28" si="15">I20</f>
        <v>35443.676560580425</v>
      </c>
      <c r="J28" s="128">
        <f>J20</f>
        <v>2333.5489966353857</v>
      </c>
      <c r="K28" s="128">
        <f>K20</f>
        <v>200.88110435788843</v>
      </c>
      <c r="L28" s="128">
        <f>L20</f>
        <v>39086.921602893359</v>
      </c>
      <c r="M28" s="119" t="s">
        <v>94</v>
      </c>
    </row>
    <row r="29" spans="1:13" ht="15" x14ac:dyDescent="0.2">
      <c r="E29" s="127" t="s">
        <v>106</v>
      </c>
      <c r="F29" s="154" t="s">
        <v>109</v>
      </c>
      <c r="G29" s="154"/>
      <c r="H29" s="128">
        <f>H27</f>
        <v>1330.5779295835978</v>
      </c>
      <c r="I29" s="128">
        <f t="shared" ref="I29:K29" si="16">I27</f>
        <v>42532.411872696503</v>
      </c>
      <c r="J29" s="128">
        <f t="shared" si="16"/>
        <v>2800.258795962463</v>
      </c>
      <c r="K29" s="128">
        <f t="shared" si="16"/>
        <v>241.0573252294661</v>
      </c>
      <c r="L29" s="128">
        <f>SUM(H29:K29)</f>
        <v>46904.305923472028</v>
      </c>
      <c r="M29" s="119" t="s">
        <v>94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8:C28"/>
    <mergeCell ref="B15:C15"/>
    <mergeCell ref="B12:C12"/>
    <mergeCell ref="B14:C14"/>
    <mergeCell ref="E1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B8BA7-9218-4A20-85BE-2FEB2600A83F}">
  <sheetPr>
    <pageSetUpPr fitToPage="1"/>
  </sheetPr>
  <dimension ref="A1:W47"/>
  <sheetViews>
    <sheetView topLeftCell="A10" zoomScaleNormal="100"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7" customWidth="1"/>
    <col min="4" max="8" width="14" style="27" customWidth="1"/>
    <col min="9" max="9" width="9.140625" style="27"/>
    <col min="10" max="14" width="88.7109375" style="28" hidden="1" customWidth="1"/>
    <col min="15" max="20" width="108.85546875" style="28" hidden="1" customWidth="1"/>
    <col min="21" max="21" width="129.5703125" style="28" hidden="1" customWidth="1"/>
    <col min="22" max="23" width="52.85546875" style="28" hidden="1" customWidth="1"/>
    <col min="24" max="16384" width="9.140625" style="27"/>
  </cols>
  <sheetData>
    <row r="1" spans="1:20" customFormat="1" ht="15" x14ac:dyDescent="0.25">
      <c r="H1" s="38" t="s">
        <v>0</v>
      </c>
    </row>
    <row r="2" spans="1:20" customFormat="1" ht="15" x14ac:dyDescent="0.25">
      <c r="A2" s="33"/>
      <c r="B2" s="33"/>
      <c r="C2" s="39"/>
      <c r="D2" s="39"/>
      <c r="E2" s="39"/>
      <c r="F2" s="39"/>
      <c r="G2" s="39"/>
      <c r="H2" s="38"/>
    </row>
    <row r="3" spans="1:20" customFormat="1" ht="15" x14ac:dyDescent="0.25">
      <c r="A3" s="33"/>
      <c r="B3" s="33"/>
      <c r="C3" s="39"/>
      <c r="D3" s="39"/>
      <c r="E3" s="39"/>
      <c r="F3" s="39"/>
      <c r="G3" s="39"/>
      <c r="H3" s="38"/>
    </row>
    <row r="4" spans="1:20" customFormat="1" ht="15" x14ac:dyDescent="0.25">
      <c r="A4" s="33"/>
      <c r="B4" s="33" t="s">
        <v>1</v>
      </c>
      <c r="C4" s="174" t="s">
        <v>80</v>
      </c>
      <c r="D4" s="174"/>
      <c r="E4" s="174"/>
      <c r="F4" s="174"/>
      <c r="G4" s="174"/>
      <c r="H4" s="39"/>
      <c r="J4" s="21" t="s">
        <v>2</v>
      </c>
      <c r="K4" s="21" t="s">
        <v>3</v>
      </c>
      <c r="L4" s="21" t="s">
        <v>3</v>
      </c>
      <c r="M4" s="21" t="s">
        <v>3</v>
      </c>
      <c r="N4" s="21" t="s">
        <v>3</v>
      </c>
    </row>
    <row r="5" spans="1:20" customFormat="1" ht="10.5" customHeight="1" x14ac:dyDescent="0.25">
      <c r="A5" s="33"/>
      <c r="B5" s="33"/>
      <c r="C5" s="175" t="s">
        <v>4</v>
      </c>
      <c r="D5" s="175"/>
      <c r="E5" s="175"/>
      <c r="F5" s="175"/>
      <c r="G5" s="175"/>
      <c r="H5" s="39"/>
    </row>
    <row r="6" spans="1:20" customFormat="1" ht="17.25" customHeight="1" x14ac:dyDescent="0.25">
      <c r="A6" s="33"/>
      <c r="B6" s="39" t="s">
        <v>50</v>
      </c>
      <c r="C6" s="30"/>
      <c r="D6" s="30"/>
      <c r="E6" s="30"/>
      <c r="F6" s="30"/>
      <c r="G6" s="30"/>
      <c r="H6" s="39"/>
    </row>
    <row r="7" spans="1:20" customFormat="1" ht="17.25" customHeight="1" x14ac:dyDescent="0.25">
      <c r="A7" s="33"/>
      <c r="B7" s="33"/>
      <c r="C7" s="30"/>
      <c r="D7" s="30"/>
      <c r="E7" s="30"/>
      <c r="F7" s="30"/>
      <c r="G7" s="30"/>
      <c r="H7" s="39"/>
    </row>
    <row r="8" spans="1:20" customFormat="1" ht="17.25" customHeight="1" x14ac:dyDescent="0.25">
      <c r="A8" s="33"/>
      <c r="B8" s="40" t="s">
        <v>81</v>
      </c>
      <c r="C8" s="30"/>
      <c r="D8" s="30"/>
      <c r="E8" s="30"/>
      <c r="F8" s="30"/>
      <c r="G8" s="30"/>
      <c r="H8" s="39"/>
    </row>
    <row r="9" spans="1:20" customFormat="1" ht="17.25" customHeight="1" x14ac:dyDescent="0.25">
      <c r="A9" s="33"/>
      <c r="B9" s="22" t="s">
        <v>57</v>
      </c>
      <c r="D9" s="38"/>
      <c r="E9" s="30"/>
      <c r="F9" s="30"/>
      <c r="G9" s="30"/>
      <c r="H9" s="39"/>
    </row>
    <row r="10" spans="1:20" customFormat="1" ht="17.25" customHeight="1" x14ac:dyDescent="0.25">
      <c r="A10" s="33"/>
      <c r="B10" s="33"/>
      <c r="C10" s="176"/>
      <c r="D10" s="176"/>
      <c r="E10" s="176"/>
      <c r="F10" s="176"/>
      <c r="G10" s="176"/>
      <c r="H10" s="39"/>
    </row>
    <row r="11" spans="1:20" customFormat="1" ht="11.25" customHeight="1" x14ac:dyDescent="0.25">
      <c r="A11" s="41"/>
      <c r="B11" s="41"/>
      <c r="C11" s="175" t="s">
        <v>5</v>
      </c>
      <c r="D11" s="175"/>
      <c r="E11" s="175"/>
      <c r="F11" s="175"/>
      <c r="G11" s="175"/>
      <c r="H11" s="42"/>
    </row>
    <row r="12" spans="1:20" customFormat="1" ht="11.25" customHeight="1" x14ac:dyDescent="0.25">
      <c r="A12" s="41"/>
      <c r="B12" s="41"/>
      <c r="C12" s="30"/>
      <c r="D12" s="30"/>
      <c r="E12" s="30"/>
      <c r="F12" s="30"/>
      <c r="G12" s="30"/>
      <c r="H12" s="42"/>
    </row>
    <row r="13" spans="1:20" customFormat="1" ht="18" x14ac:dyDescent="0.25">
      <c r="A13" s="41"/>
      <c r="B13" s="177" t="s">
        <v>58</v>
      </c>
      <c r="C13" s="177"/>
      <c r="D13" s="177"/>
      <c r="E13" s="177"/>
      <c r="F13" s="177"/>
      <c r="G13" s="177"/>
      <c r="H13" s="42"/>
    </row>
    <row r="14" spans="1:20" customFormat="1" ht="11.25" customHeight="1" x14ac:dyDescent="0.25">
      <c r="A14" s="41"/>
      <c r="B14" s="41"/>
      <c r="C14" s="30"/>
      <c r="D14" s="30"/>
      <c r="E14" s="30"/>
      <c r="F14" s="30"/>
      <c r="G14" s="30"/>
      <c r="H14" s="42"/>
    </row>
    <row r="15" spans="1:20" customFormat="1" ht="25.5" customHeight="1" x14ac:dyDescent="0.25">
      <c r="A15" s="43"/>
      <c r="B15" s="173" t="s">
        <v>135</v>
      </c>
      <c r="C15" s="173"/>
      <c r="D15" s="173"/>
      <c r="E15" s="173"/>
      <c r="F15" s="173"/>
      <c r="G15" s="173"/>
      <c r="H15" s="21"/>
      <c r="O15" s="21" t="s">
        <v>6</v>
      </c>
      <c r="P15" s="21" t="s">
        <v>3</v>
      </c>
      <c r="Q15" s="21" t="s">
        <v>3</v>
      </c>
      <c r="R15" s="21" t="s">
        <v>3</v>
      </c>
      <c r="S15" s="21" t="s">
        <v>3</v>
      </c>
      <c r="T15" s="21" t="s">
        <v>3</v>
      </c>
    </row>
    <row r="16" spans="1:20" customFormat="1" ht="13.5" customHeight="1" x14ac:dyDescent="0.25">
      <c r="A16" s="44"/>
      <c r="B16" s="167" t="s">
        <v>7</v>
      </c>
      <c r="C16" s="167"/>
      <c r="D16" s="167"/>
      <c r="E16" s="167"/>
      <c r="F16" s="167"/>
      <c r="G16" s="167"/>
      <c r="H16" s="45"/>
    </row>
    <row r="17" spans="1:23" customFormat="1" ht="9.75" customHeight="1" x14ac:dyDescent="0.25">
      <c r="A17" s="33"/>
      <c r="B17" s="33"/>
      <c r="C17" s="39"/>
      <c r="D17" s="34"/>
      <c r="E17" s="34"/>
      <c r="F17" s="34"/>
      <c r="G17" s="35"/>
      <c r="H17" s="35"/>
    </row>
    <row r="18" spans="1:23" customFormat="1" ht="15" x14ac:dyDescent="0.25">
      <c r="A18" s="46"/>
      <c r="B18" s="168" t="s">
        <v>55</v>
      </c>
      <c r="C18" s="168"/>
      <c r="D18" s="168"/>
      <c r="E18" s="168"/>
      <c r="F18" s="168"/>
      <c r="G18" s="168"/>
      <c r="H18" s="30"/>
    </row>
    <row r="19" spans="1:23" customFormat="1" ht="9.75" customHeight="1" x14ac:dyDescent="0.25">
      <c r="A19" s="33"/>
      <c r="B19" s="33"/>
      <c r="C19" s="39"/>
      <c r="D19" s="30"/>
      <c r="E19" s="30"/>
      <c r="F19" s="30"/>
      <c r="G19" s="30"/>
      <c r="H19" s="30"/>
    </row>
    <row r="20" spans="1:23" customFormat="1" ht="16.5" customHeight="1" x14ac:dyDescent="0.25">
      <c r="A20" s="169" t="s">
        <v>8</v>
      </c>
      <c r="B20" s="169" t="s">
        <v>9</v>
      </c>
      <c r="C20" s="163" t="s">
        <v>10</v>
      </c>
      <c r="D20" s="162" t="s">
        <v>59</v>
      </c>
      <c r="E20" s="162"/>
      <c r="F20" s="162"/>
      <c r="G20" s="162"/>
      <c r="H20" s="162" t="s">
        <v>60</v>
      </c>
    </row>
    <row r="21" spans="1:23" customFormat="1" ht="50.25" customHeight="1" x14ac:dyDescent="0.25">
      <c r="A21" s="170"/>
      <c r="B21" s="170"/>
      <c r="C21" s="172"/>
      <c r="D21" s="163" t="s">
        <v>11</v>
      </c>
      <c r="E21" s="163" t="s">
        <v>12</v>
      </c>
      <c r="F21" s="163" t="s">
        <v>13</v>
      </c>
      <c r="G21" s="165" t="s">
        <v>14</v>
      </c>
      <c r="H21" s="162"/>
    </row>
    <row r="22" spans="1:23" customFormat="1" ht="3.75" customHeight="1" x14ac:dyDescent="0.25">
      <c r="A22" s="171"/>
      <c r="B22" s="171"/>
      <c r="C22" s="164"/>
      <c r="D22" s="164"/>
      <c r="E22" s="164"/>
      <c r="F22" s="164"/>
      <c r="G22" s="166"/>
      <c r="H22" s="162"/>
    </row>
    <row r="23" spans="1:23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customFormat="1" ht="15" x14ac:dyDescent="0.25">
      <c r="A24" s="157" t="s">
        <v>15</v>
      </c>
      <c r="B24" s="158"/>
      <c r="C24" s="158"/>
      <c r="D24" s="158"/>
      <c r="E24" s="158"/>
      <c r="F24" s="158"/>
      <c r="G24" s="158"/>
      <c r="H24" s="159"/>
      <c r="U24" s="23" t="s">
        <v>15</v>
      </c>
    </row>
    <row r="25" spans="1:23" customFormat="1" ht="15" x14ac:dyDescent="0.25">
      <c r="A25" s="47" t="s">
        <v>16</v>
      </c>
      <c r="B25" s="49" t="s">
        <v>17</v>
      </c>
      <c r="C25" s="50" t="s">
        <v>56</v>
      </c>
      <c r="D25" s="51">
        <v>17450.357</v>
      </c>
      <c r="E25" s="52"/>
      <c r="F25" s="51">
        <v>1203.115</v>
      </c>
      <c r="G25" s="52"/>
      <c r="H25" s="51">
        <v>18653.472000000002</v>
      </c>
      <c r="U25" s="23"/>
    </row>
    <row r="26" spans="1:23" customFormat="1" ht="34.5" customHeight="1" x14ac:dyDescent="0.25">
      <c r="A26" s="54"/>
      <c r="B26" s="160" t="s">
        <v>110</v>
      </c>
      <c r="C26" s="161"/>
      <c r="D26" s="108">
        <v>11369.7</v>
      </c>
      <c r="E26" s="56"/>
      <c r="F26" s="57">
        <v>783.88400000000001</v>
      </c>
      <c r="G26" s="58"/>
      <c r="H26" s="59">
        <v>12153.584000000001</v>
      </c>
      <c r="U26" s="23" t="s">
        <v>21</v>
      </c>
      <c r="V26" s="24"/>
      <c r="W26" s="25"/>
    </row>
    <row r="27" spans="1:23" customFormat="1" ht="15" x14ac:dyDescent="0.25">
      <c r="A27" s="157" t="s">
        <v>19</v>
      </c>
      <c r="B27" s="158"/>
      <c r="C27" s="158"/>
      <c r="D27" s="158"/>
      <c r="E27" s="158"/>
      <c r="F27" s="158"/>
      <c r="G27" s="158"/>
      <c r="H27" s="159"/>
      <c r="U27" s="23"/>
      <c r="V27" s="24"/>
      <c r="W27" s="25" t="s">
        <v>22</v>
      </c>
    </row>
    <row r="28" spans="1:23" customFormat="1" ht="15" x14ac:dyDescent="0.25">
      <c r="A28" s="54"/>
      <c r="B28" s="155" t="s">
        <v>20</v>
      </c>
      <c r="C28" s="156"/>
      <c r="D28" s="108">
        <v>11369.7</v>
      </c>
      <c r="E28" s="56"/>
      <c r="F28" s="57">
        <v>783.88400000000001</v>
      </c>
      <c r="G28" s="58"/>
      <c r="H28" s="59">
        <v>12153.584000000001</v>
      </c>
      <c r="U28" s="23" t="s">
        <v>23</v>
      </c>
      <c r="V28" s="24"/>
      <c r="W28" s="25"/>
    </row>
    <row r="29" spans="1:23" customFormat="1" ht="15" x14ac:dyDescent="0.25">
      <c r="A29" s="157" t="s">
        <v>21</v>
      </c>
      <c r="B29" s="158"/>
      <c r="C29" s="158"/>
      <c r="D29" s="158"/>
      <c r="E29" s="158"/>
      <c r="F29" s="158"/>
      <c r="G29" s="158"/>
      <c r="H29" s="159"/>
      <c r="U29" s="23"/>
      <c r="V29" s="24"/>
      <c r="W29" s="25"/>
    </row>
    <row r="30" spans="1:23" customFormat="1" ht="15" x14ac:dyDescent="0.25">
      <c r="A30" s="54"/>
      <c r="B30" s="155" t="s">
        <v>22</v>
      </c>
      <c r="C30" s="156"/>
      <c r="D30" s="108">
        <v>11369.7</v>
      </c>
      <c r="E30" s="56"/>
      <c r="F30" s="57">
        <v>783.88400000000001</v>
      </c>
      <c r="G30" s="58"/>
      <c r="H30" s="59">
        <v>12153.584000000001</v>
      </c>
      <c r="U30" s="23"/>
      <c r="V30" s="24" t="s">
        <v>24</v>
      </c>
      <c r="W30" s="25"/>
    </row>
    <row r="31" spans="1:23" customFormat="1" ht="15" x14ac:dyDescent="0.25">
      <c r="A31" s="157" t="s">
        <v>23</v>
      </c>
      <c r="B31" s="158"/>
      <c r="C31" s="158"/>
      <c r="D31" s="158"/>
      <c r="E31" s="158"/>
      <c r="F31" s="158"/>
      <c r="G31" s="158"/>
      <c r="H31" s="159"/>
      <c r="U31" s="23"/>
      <c r="V31" s="24"/>
      <c r="W31" s="25" t="s">
        <v>25</v>
      </c>
    </row>
    <row r="32" spans="1:23" customFormat="1" ht="19.5" customHeight="1" x14ac:dyDescent="0.25">
      <c r="A32" s="47" t="s">
        <v>51</v>
      </c>
      <c r="B32" s="49"/>
      <c r="C32" s="50" t="s">
        <v>52</v>
      </c>
      <c r="D32" s="52"/>
      <c r="E32" s="52"/>
      <c r="F32" s="52"/>
      <c r="G32" s="109">
        <v>46.84</v>
      </c>
      <c r="H32" s="109">
        <v>46.84</v>
      </c>
      <c r="U32" s="23" t="s">
        <v>26</v>
      </c>
      <c r="V32" s="24"/>
      <c r="W32" s="25"/>
    </row>
    <row r="33" spans="1:23" customFormat="1" ht="37.5" customHeight="1" x14ac:dyDescent="0.25">
      <c r="A33" s="54"/>
      <c r="B33" s="160" t="s">
        <v>111</v>
      </c>
      <c r="C33" s="161"/>
      <c r="D33" s="56"/>
      <c r="E33" s="56"/>
      <c r="F33" s="58"/>
      <c r="G33" s="57">
        <v>30.518000000000001</v>
      </c>
      <c r="H33" s="57">
        <v>30.518000000000001</v>
      </c>
      <c r="U33" s="23" t="s">
        <v>29</v>
      </c>
      <c r="V33" s="24"/>
      <c r="W33" s="25"/>
    </row>
    <row r="34" spans="1:23" customFormat="1" ht="15" x14ac:dyDescent="0.25">
      <c r="A34" s="54"/>
      <c r="B34" s="155" t="s">
        <v>25</v>
      </c>
      <c r="C34" s="156"/>
      <c r="D34" s="108">
        <v>11369.7</v>
      </c>
      <c r="E34" s="56"/>
      <c r="F34" s="57">
        <v>783.88400000000001</v>
      </c>
      <c r="G34" s="57">
        <v>30.518000000000001</v>
      </c>
      <c r="H34" s="59">
        <v>12184.102000000001</v>
      </c>
      <c r="U34" s="23"/>
      <c r="V34" s="24"/>
      <c r="W34" s="25" t="s">
        <v>30</v>
      </c>
    </row>
    <row r="35" spans="1:23" customFormat="1" ht="63" customHeight="1" x14ac:dyDescent="0.25">
      <c r="A35" s="157" t="s">
        <v>61</v>
      </c>
      <c r="B35" s="158"/>
      <c r="C35" s="158"/>
      <c r="D35" s="158"/>
      <c r="E35" s="158"/>
      <c r="F35" s="158"/>
      <c r="G35" s="158"/>
      <c r="H35" s="159"/>
      <c r="U35" s="23" t="s">
        <v>31</v>
      </c>
      <c r="V35" s="24"/>
      <c r="W35" s="25"/>
    </row>
    <row r="36" spans="1:23" customFormat="1" ht="15" x14ac:dyDescent="0.25">
      <c r="A36" s="47" t="s">
        <v>53</v>
      </c>
      <c r="B36" s="49"/>
      <c r="C36" s="50" t="s">
        <v>54</v>
      </c>
      <c r="D36" s="52"/>
      <c r="E36" s="52"/>
      <c r="F36" s="52"/>
      <c r="G36" s="109">
        <v>28.91</v>
      </c>
      <c r="H36" s="109">
        <v>28.91</v>
      </c>
      <c r="U36" s="23"/>
      <c r="V36" s="24"/>
      <c r="W36" s="25"/>
    </row>
    <row r="37" spans="1:23" ht="111.75" customHeight="1" x14ac:dyDescent="0.2">
      <c r="A37" s="54"/>
      <c r="B37" s="160" t="s">
        <v>112</v>
      </c>
      <c r="C37" s="161"/>
      <c r="D37" s="56"/>
      <c r="E37" s="56"/>
      <c r="F37" s="58"/>
      <c r="G37" s="57">
        <v>18.835999999999999</v>
      </c>
      <c r="H37" s="57">
        <v>18.835999999999999</v>
      </c>
    </row>
    <row r="38" spans="1:23" customFormat="1" ht="15" x14ac:dyDescent="0.25">
      <c r="A38" s="54"/>
      <c r="B38" s="155" t="s">
        <v>28</v>
      </c>
      <c r="C38" s="156"/>
      <c r="D38" s="108">
        <v>11369.7</v>
      </c>
      <c r="E38" s="56"/>
      <c r="F38" s="57">
        <v>783.88400000000001</v>
      </c>
      <c r="G38" s="57">
        <v>49.353999999999999</v>
      </c>
      <c r="H38" s="59">
        <v>12202.938</v>
      </c>
    </row>
    <row r="39" spans="1:23" customFormat="1" ht="15" x14ac:dyDescent="0.25">
      <c r="A39" s="157" t="s">
        <v>29</v>
      </c>
      <c r="B39" s="158"/>
      <c r="C39" s="158"/>
      <c r="D39" s="158"/>
      <c r="E39" s="158"/>
      <c r="F39" s="158"/>
      <c r="G39" s="158"/>
      <c r="H39" s="159"/>
    </row>
    <row r="40" spans="1:23" customFormat="1" ht="15" x14ac:dyDescent="0.25">
      <c r="A40" s="54"/>
      <c r="B40" s="155" t="s">
        <v>30</v>
      </c>
      <c r="C40" s="156"/>
      <c r="D40" s="108">
        <v>11369.7</v>
      </c>
      <c r="E40" s="56"/>
      <c r="F40" s="57">
        <v>783.88400000000001</v>
      </c>
      <c r="G40" s="57">
        <v>49.353999999999999</v>
      </c>
      <c r="H40" s="59">
        <v>12202.938</v>
      </c>
    </row>
    <row r="41" spans="1:23" customFormat="1" ht="15" x14ac:dyDescent="0.25">
      <c r="A41" s="157" t="s">
        <v>31</v>
      </c>
      <c r="B41" s="158"/>
      <c r="C41" s="158"/>
      <c r="D41" s="158"/>
      <c r="E41" s="158"/>
      <c r="F41" s="158"/>
      <c r="G41" s="158"/>
      <c r="H41" s="159"/>
    </row>
    <row r="42" spans="1:23" customFormat="1" ht="15" x14ac:dyDescent="0.25">
      <c r="A42" s="47" t="s">
        <v>16</v>
      </c>
      <c r="B42" s="49" t="s">
        <v>32</v>
      </c>
      <c r="C42" s="50" t="s">
        <v>33</v>
      </c>
      <c r="D42" s="110">
        <v>2273.94</v>
      </c>
      <c r="E42" s="52"/>
      <c r="F42" s="53">
        <v>156.77699999999999</v>
      </c>
      <c r="G42" s="53">
        <v>9.8710000000000004</v>
      </c>
      <c r="H42" s="51">
        <v>2440.5880000000002</v>
      </c>
    </row>
    <row r="43" spans="1:23" customFormat="1" ht="15" x14ac:dyDescent="0.25">
      <c r="A43" s="47"/>
      <c r="B43" s="49"/>
      <c r="C43" s="50"/>
      <c r="D43" s="52" t="s">
        <v>63</v>
      </c>
      <c r="E43" s="52" t="s">
        <v>64</v>
      </c>
      <c r="F43" s="52" t="s">
        <v>65</v>
      </c>
      <c r="G43" s="52" t="s">
        <v>66</v>
      </c>
      <c r="H43" s="52"/>
    </row>
    <row r="44" spans="1:23" customFormat="1" ht="15" x14ac:dyDescent="0.25">
      <c r="A44" s="54"/>
      <c r="B44" s="160" t="s">
        <v>34</v>
      </c>
      <c r="C44" s="161"/>
      <c r="D44" s="111">
        <v>2273.94</v>
      </c>
      <c r="E44" s="56"/>
      <c r="F44" s="57">
        <v>156.77699999999999</v>
      </c>
      <c r="G44" s="57">
        <v>9.8710000000000004</v>
      </c>
      <c r="H44" s="59">
        <v>2440.5880000000002</v>
      </c>
    </row>
    <row r="45" spans="1:23" customFormat="1" ht="15" x14ac:dyDescent="0.25">
      <c r="A45" s="54"/>
      <c r="B45" s="155" t="s">
        <v>35</v>
      </c>
      <c r="C45" s="156"/>
      <c r="D45" s="111">
        <v>13643.64</v>
      </c>
      <c r="E45" s="56"/>
      <c r="F45" s="57">
        <v>940.66099999999994</v>
      </c>
      <c r="G45" s="57">
        <v>59.225000000000001</v>
      </c>
      <c r="H45" s="59">
        <v>14643.526</v>
      </c>
    </row>
    <row r="47" spans="1:23" customFormat="1" ht="15" x14ac:dyDescent="0.25">
      <c r="C47" s="26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2ED86-613B-490C-A6B9-E0AEBACB1233}">
  <dimension ref="A1:F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16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113</v>
      </c>
      <c r="C6" s="18">
        <f>C26</f>
        <v>15785.721028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33" t="s">
        <v>38</v>
      </c>
      <c r="C12" s="133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202" t="s">
        <v>135</v>
      </c>
      <c r="C14" s="202"/>
    </row>
    <row r="15" spans="1:3" ht="15" x14ac:dyDescent="0.2">
      <c r="A15" s="4"/>
      <c r="B15" s="132" t="s">
        <v>7</v>
      </c>
      <c r="C15" s="132"/>
    </row>
    <row r="16" spans="1:3" ht="15" x14ac:dyDescent="0.2">
      <c r="A16" s="3"/>
      <c r="B16" s="3"/>
      <c r="C16" s="3"/>
    </row>
    <row r="17" spans="1:6" ht="15.75" x14ac:dyDescent="0.2">
      <c r="A17" s="3"/>
      <c r="B17" s="3"/>
      <c r="C17" s="3"/>
      <c r="D17" s="12"/>
    </row>
    <row r="18" spans="1:6" ht="28.5" x14ac:dyDescent="0.2">
      <c r="A18" s="8" t="s">
        <v>8</v>
      </c>
      <c r="B18" s="11" t="s">
        <v>39</v>
      </c>
      <c r="C18" s="14" t="s">
        <v>40</v>
      </c>
      <c r="D18" s="12"/>
    </row>
    <row r="19" spans="1:6" ht="15.75" x14ac:dyDescent="0.2">
      <c r="A19" s="8">
        <v>1</v>
      </c>
      <c r="B19" s="11">
        <v>2</v>
      </c>
      <c r="C19" s="15">
        <v>3</v>
      </c>
      <c r="D19" s="12"/>
    </row>
    <row r="20" spans="1:6" x14ac:dyDescent="0.2">
      <c r="A20" s="9">
        <v>1</v>
      </c>
      <c r="B20" s="13" t="s">
        <v>41</v>
      </c>
      <c r="C20" s="104">
        <v>12202.938</v>
      </c>
      <c r="D20" s="19"/>
    </row>
    <row r="21" spans="1:6" x14ac:dyDescent="0.2">
      <c r="A21" s="9">
        <v>1.1000000000000001</v>
      </c>
      <c r="B21" s="13" t="s">
        <v>42</v>
      </c>
      <c r="C21" s="105">
        <v>11369.7</v>
      </c>
      <c r="D21" s="20"/>
    </row>
    <row r="22" spans="1:6" x14ac:dyDescent="0.2">
      <c r="A22" s="9">
        <v>1.2</v>
      </c>
      <c r="B22" s="13" t="s">
        <v>43</v>
      </c>
      <c r="C22" s="105">
        <v>783.88400000000001</v>
      </c>
      <c r="D22" s="20"/>
    </row>
    <row r="23" spans="1:6" x14ac:dyDescent="0.2">
      <c r="A23" s="9">
        <v>1.3</v>
      </c>
      <c r="B23" s="13" t="s">
        <v>44</v>
      </c>
      <c r="C23" s="105">
        <v>49.353999999999999</v>
      </c>
      <c r="D23" s="20"/>
    </row>
    <row r="24" spans="1:6" x14ac:dyDescent="0.2">
      <c r="A24" s="9">
        <v>2</v>
      </c>
      <c r="B24" s="13" t="s">
        <v>45</v>
      </c>
      <c r="C24" s="105">
        <v>14643.526</v>
      </c>
    </row>
    <row r="25" spans="1:6" x14ac:dyDescent="0.2">
      <c r="A25" s="9">
        <v>2.1</v>
      </c>
      <c r="B25" s="13" t="s">
        <v>46</v>
      </c>
      <c r="C25" s="106">
        <v>2440.5880000000002</v>
      </c>
    </row>
    <row r="26" spans="1:6" ht="24" x14ac:dyDescent="0.2">
      <c r="A26" s="9">
        <v>3</v>
      </c>
      <c r="B26" s="13" t="s">
        <v>47</v>
      </c>
      <c r="C26" s="107">
        <v>15785.721028</v>
      </c>
      <c r="D26" s="103">
        <f>C26/1.2</f>
        <v>13154.767523333334</v>
      </c>
      <c r="E26" s="31"/>
      <c r="F26" s="32"/>
    </row>
    <row r="27" spans="1:6" ht="22.5" customHeight="1" x14ac:dyDescent="0.2">
      <c r="A27" s="3"/>
      <c r="C27" s="29"/>
    </row>
    <row r="28" spans="1:6" ht="25.5" customHeight="1" x14ac:dyDescent="0.2">
      <c r="A28" s="131" t="s">
        <v>48</v>
      </c>
      <c r="B28" s="131"/>
      <c r="C28" s="131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FAD92-BBD8-416F-B78C-3946326F3197}">
  <sheetPr>
    <pageSetUpPr fitToPage="1"/>
  </sheetPr>
  <dimension ref="A1:W56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71" customWidth="1"/>
    <col min="2" max="2" width="20.140625" style="71" customWidth="1"/>
    <col min="3" max="3" width="32.7109375" style="98" customWidth="1"/>
    <col min="4" max="8" width="14" style="98" customWidth="1"/>
    <col min="9" max="9" width="9.140625" style="98"/>
    <col min="10" max="14" width="88.7109375" style="99" hidden="1" customWidth="1"/>
    <col min="15" max="20" width="108.85546875" style="99" hidden="1" customWidth="1"/>
    <col min="21" max="21" width="129.5703125" style="99" hidden="1" customWidth="1"/>
    <col min="22" max="23" width="52.85546875" style="99" hidden="1" customWidth="1"/>
    <col min="24" max="16384" width="9.140625" style="98"/>
  </cols>
  <sheetData>
    <row r="1" spans="1:20" customFormat="1" ht="15" x14ac:dyDescent="0.25">
      <c r="H1" s="65" t="s">
        <v>0</v>
      </c>
    </row>
    <row r="2" spans="1:20" customFormat="1" ht="15" x14ac:dyDescent="0.25">
      <c r="A2" s="66"/>
      <c r="B2" s="66"/>
      <c r="C2" s="67"/>
      <c r="D2" s="67"/>
      <c r="E2" s="67"/>
      <c r="F2" s="67"/>
      <c r="G2" s="67"/>
      <c r="H2" s="65"/>
    </row>
    <row r="3" spans="1:20" customFormat="1" ht="15" x14ac:dyDescent="0.25">
      <c r="A3" s="66"/>
      <c r="B3" s="66"/>
      <c r="C3" s="67"/>
      <c r="D3" s="67"/>
      <c r="E3" s="67"/>
      <c r="F3" s="67"/>
      <c r="G3" s="67"/>
      <c r="H3" s="65"/>
    </row>
    <row r="4" spans="1:20" customFormat="1" ht="15" x14ac:dyDescent="0.25">
      <c r="A4" s="66"/>
      <c r="B4" s="66" t="s">
        <v>1</v>
      </c>
      <c r="C4" s="178" t="s">
        <v>36</v>
      </c>
      <c r="D4" s="178"/>
      <c r="E4" s="178"/>
      <c r="F4" s="178"/>
      <c r="G4" s="178"/>
      <c r="H4" s="67"/>
      <c r="J4" s="68" t="s">
        <v>2</v>
      </c>
      <c r="K4" s="68" t="s">
        <v>3</v>
      </c>
      <c r="L4" s="68" t="s">
        <v>3</v>
      </c>
      <c r="M4" s="68" t="s">
        <v>3</v>
      </c>
      <c r="N4" s="68" t="s">
        <v>3</v>
      </c>
    </row>
    <row r="5" spans="1:20" customFormat="1" ht="10.5" customHeight="1" x14ac:dyDescent="0.25">
      <c r="A5" s="66"/>
      <c r="B5" s="66"/>
      <c r="C5" s="179" t="s">
        <v>4</v>
      </c>
      <c r="D5" s="179"/>
      <c r="E5" s="179"/>
      <c r="F5" s="179"/>
      <c r="G5" s="179"/>
      <c r="H5" s="67"/>
    </row>
    <row r="6" spans="1:20" customFormat="1" ht="17.25" customHeight="1" x14ac:dyDescent="0.25">
      <c r="A6" s="66"/>
      <c r="B6" s="67" t="s">
        <v>50</v>
      </c>
      <c r="C6" s="69"/>
      <c r="D6" s="69"/>
      <c r="E6" s="69"/>
      <c r="F6" s="69"/>
      <c r="G6" s="69"/>
      <c r="H6" s="67"/>
    </row>
    <row r="7" spans="1:20" customFormat="1" ht="17.25" customHeight="1" x14ac:dyDescent="0.25">
      <c r="A7" s="66"/>
      <c r="B7" s="66"/>
      <c r="C7" s="69"/>
      <c r="D7" s="69"/>
      <c r="E7" s="69"/>
      <c r="F7" s="69"/>
      <c r="G7" s="69"/>
      <c r="H7" s="67"/>
    </row>
    <row r="8" spans="1:20" customFormat="1" ht="17.25" customHeight="1" x14ac:dyDescent="0.25">
      <c r="A8" s="66"/>
      <c r="B8" s="70" t="s">
        <v>67</v>
      </c>
      <c r="C8" s="69"/>
      <c r="D8" s="69"/>
      <c r="E8" s="69"/>
      <c r="F8" s="69"/>
      <c r="G8" s="69"/>
      <c r="H8" s="67"/>
    </row>
    <row r="9" spans="1:20" customFormat="1" ht="17.25" customHeight="1" x14ac:dyDescent="0.25">
      <c r="A9" s="66"/>
      <c r="B9" s="71" t="s">
        <v>68</v>
      </c>
      <c r="D9" s="65"/>
      <c r="E9" s="69"/>
      <c r="F9" s="69"/>
      <c r="G9" s="69"/>
      <c r="H9" s="67"/>
    </row>
    <row r="10" spans="1:20" customFormat="1" ht="17.25" customHeight="1" x14ac:dyDescent="0.25">
      <c r="A10" s="66"/>
      <c r="B10" s="66"/>
      <c r="C10" s="180"/>
      <c r="D10" s="180"/>
      <c r="E10" s="180"/>
      <c r="F10" s="180"/>
      <c r="G10" s="180"/>
      <c r="H10" s="67"/>
    </row>
    <row r="11" spans="1:20" customFormat="1" ht="11.25" customHeight="1" x14ac:dyDescent="0.25">
      <c r="A11" s="72"/>
      <c r="B11" s="72"/>
      <c r="C11" s="179" t="s">
        <v>5</v>
      </c>
      <c r="D11" s="179"/>
      <c r="E11" s="179"/>
      <c r="F11" s="179"/>
      <c r="G11" s="179"/>
      <c r="H11" s="73"/>
    </row>
    <row r="12" spans="1:20" customFormat="1" ht="11.25" customHeight="1" x14ac:dyDescent="0.25">
      <c r="A12" s="72"/>
      <c r="B12" s="72"/>
      <c r="C12" s="69"/>
      <c r="D12" s="69"/>
      <c r="E12" s="69"/>
      <c r="F12" s="69"/>
      <c r="G12" s="69"/>
      <c r="H12" s="73"/>
    </row>
    <row r="13" spans="1:20" customFormat="1" ht="18" x14ac:dyDescent="0.25">
      <c r="A13" s="72"/>
      <c r="B13" s="181" t="s">
        <v>69</v>
      </c>
      <c r="C13" s="181"/>
      <c r="D13" s="181"/>
      <c r="E13" s="181"/>
      <c r="F13" s="181"/>
      <c r="G13" s="181"/>
      <c r="H13" s="73"/>
    </row>
    <row r="14" spans="1:20" customFormat="1" ht="11.25" customHeight="1" x14ac:dyDescent="0.25">
      <c r="A14" s="72"/>
      <c r="B14" s="72"/>
      <c r="C14" s="69"/>
      <c r="D14" s="69"/>
      <c r="E14" s="69"/>
      <c r="F14" s="69"/>
      <c r="G14" s="69"/>
      <c r="H14" s="73"/>
    </row>
    <row r="15" spans="1:20" customFormat="1" ht="25.5" customHeight="1" x14ac:dyDescent="0.25">
      <c r="A15" s="74"/>
      <c r="B15" s="173" t="s">
        <v>135</v>
      </c>
      <c r="C15" s="173"/>
      <c r="D15" s="173"/>
      <c r="E15" s="173"/>
      <c r="F15" s="173"/>
      <c r="G15" s="173"/>
      <c r="H15" s="68"/>
      <c r="O15" s="68" t="s">
        <v>6</v>
      </c>
      <c r="P15" s="68" t="s">
        <v>3</v>
      </c>
      <c r="Q15" s="68" t="s">
        <v>3</v>
      </c>
      <c r="R15" s="68" t="s">
        <v>3</v>
      </c>
      <c r="S15" s="68" t="s">
        <v>3</v>
      </c>
      <c r="T15" s="68" t="s">
        <v>3</v>
      </c>
    </row>
    <row r="16" spans="1:20" customFormat="1" ht="13.5" customHeight="1" x14ac:dyDescent="0.25">
      <c r="A16" s="75"/>
      <c r="B16" s="185" t="s">
        <v>7</v>
      </c>
      <c r="C16" s="185"/>
      <c r="D16" s="185"/>
      <c r="E16" s="185"/>
      <c r="F16" s="185"/>
      <c r="G16" s="185"/>
      <c r="H16" s="76"/>
    </row>
    <row r="17" spans="1:23" customFormat="1" ht="9.75" customHeight="1" x14ac:dyDescent="0.25">
      <c r="A17" s="66"/>
      <c r="B17" s="66"/>
      <c r="C17" s="67"/>
      <c r="D17" s="77"/>
      <c r="E17" s="77"/>
      <c r="F17" s="77"/>
      <c r="G17" s="78"/>
      <c r="H17" s="78"/>
    </row>
    <row r="18" spans="1:23" customFormat="1" ht="15" x14ac:dyDescent="0.25">
      <c r="A18" s="79"/>
      <c r="B18" s="186" t="s">
        <v>70</v>
      </c>
      <c r="C18" s="186"/>
      <c r="D18" s="186"/>
      <c r="E18" s="186"/>
      <c r="F18" s="186"/>
      <c r="G18" s="186"/>
      <c r="H18" s="69"/>
    </row>
    <row r="19" spans="1:23" customFormat="1" ht="9.75" customHeight="1" x14ac:dyDescent="0.25">
      <c r="A19" s="66"/>
      <c r="B19" s="66"/>
      <c r="C19" s="67"/>
      <c r="D19" s="69"/>
      <c r="E19" s="69"/>
      <c r="F19" s="69"/>
      <c r="G19" s="69"/>
      <c r="H19" s="69"/>
    </row>
    <row r="20" spans="1:23" customFormat="1" ht="16.5" customHeight="1" x14ac:dyDescent="0.25">
      <c r="A20" s="187" t="s">
        <v>8</v>
      </c>
      <c r="B20" s="187" t="s">
        <v>9</v>
      </c>
      <c r="C20" s="190" t="s">
        <v>10</v>
      </c>
      <c r="D20" s="193" t="s">
        <v>71</v>
      </c>
      <c r="E20" s="193"/>
      <c r="F20" s="193"/>
      <c r="G20" s="193"/>
      <c r="H20" s="193" t="s">
        <v>72</v>
      </c>
    </row>
    <row r="21" spans="1:23" customFormat="1" ht="50.25" customHeight="1" x14ac:dyDescent="0.25">
      <c r="A21" s="188"/>
      <c r="B21" s="188"/>
      <c r="C21" s="191"/>
      <c r="D21" s="190" t="s">
        <v>11</v>
      </c>
      <c r="E21" s="190" t="s">
        <v>12</v>
      </c>
      <c r="F21" s="190" t="s">
        <v>13</v>
      </c>
      <c r="G21" s="194" t="s">
        <v>14</v>
      </c>
      <c r="H21" s="193"/>
    </row>
    <row r="22" spans="1:23" customFormat="1" ht="3.75" customHeight="1" x14ac:dyDescent="0.25">
      <c r="A22" s="189"/>
      <c r="B22" s="189"/>
      <c r="C22" s="192"/>
      <c r="D22" s="192"/>
      <c r="E22" s="192"/>
      <c r="F22" s="192"/>
      <c r="G22" s="195"/>
      <c r="H22" s="193"/>
    </row>
    <row r="23" spans="1:23" customFormat="1" ht="15" x14ac:dyDescent="0.25">
      <c r="A23" s="80">
        <v>1</v>
      </c>
      <c r="B23" s="80">
        <v>2</v>
      </c>
      <c r="C23" s="81">
        <v>3</v>
      </c>
      <c r="D23" s="81">
        <v>4</v>
      </c>
      <c r="E23" s="81">
        <v>5</v>
      </c>
      <c r="F23" s="81">
        <v>6</v>
      </c>
      <c r="G23" s="81">
        <v>7</v>
      </c>
      <c r="H23" s="81">
        <v>8</v>
      </c>
    </row>
    <row r="24" spans="1:23" customFormat="1" ht="15" x14ac:dyDescent="0.25">
      <c r="A24" s="182" t="s">
        <v>15</v>
      </c>
      <c r="B24" s="183"/>
      <c r="C24" s="183"/>
      <c r="D24" s="183"/>
      <c r="E24" s="183"/>
      <c r="F24" s="183"/>
      <c r="G24" s="183"/>
      <c r="H24" s="184"/>
      <c r="U24" s="82" t="s">
        <v>15</v>
      </c>
    </row>
    <row r="25" spans="1:23" customFormat="1" ht="15" x14ac:dyDescent="0.25">
      <c r="A25" s="80" t="s">
        <v>16</v>
      </c>
      <c r="B25" s="83" t="s">
        <v>17</v>
      </c>
      <c r="C25" s="84" t="s">
        <v>73</v>
      </c>
      <c r="D25" s="85">
        <f>7508857.6/1000</f>
        <v>7508.8575999999994</v>
      </c>
      <c r="E25" s="86"/>
      <c r="F25" s="86"/>
      <c r="G25" s="86"/>
      <c r="H25" s="85">
        <f>7508857.6/1000</f>
        <v>7508.8575999999994</v>
      </c>
      <c r="U25" s="82"/>
    </row>
    <row r="26" spans="1:23" customFormat="1" ht="23.25" x14ac:dyDescent="0.25">
      <c r="A26" s="87"/>
      <c r="B26" s="196" t="s">
        <v>18</v>
      </c>
      <c r="C26" s="197"/>
      <c r="D26" s="85">
        <f>7508857.6/1000</f>
        <v>7508.8575999999994</v>
      </c>
      <c r="E26" s="88"/>
      <c r="F26" s="89"/>
      <c r="G26" s="89"/>
      <c r="H26" s="85">
        <f>7508857.6/1000</f>
        <v>7508.8575999999994</v>
      </c>
      <c r="U26" s="82"/>
      <c r="V26" s="90" t="s">
        <v>18</v>
      </c>
    </row>
    <row r="27" spans="1:23" customFormat="1" ht="15" x14ac:dyDescent="0.25">
      <c r="A27" s="182" t="s">
        <v>19</v>
      </c>
      <c r="B27" s="183"/>
      <c r="C27" s="183"/>
      <c r="D27" s="183"/>
      <c r="E27" s="183"/>
      <c r="F27" s="183"/>
      <c r="G27" s="183"/>
      <c r="H27" s="184"/>
      <c r="U27" s="82" t="s">
        <v>19</v>
      </c>
      <c r="V27" s="90"/>
    </row>
    <row r="28" spans="1:23" customFormat="1" ht="15" x14ac:dyDescent="0.25">
      <c r="A28" s="87"/>
      <c r="B28" s="198" t="s">
        <v>20</v>
      </c>
      <c r="C28" s="199"/>
      <c r="D28" s="91">
        <f>7508857.6/1000</f>
        <v>7508.8575999999994</v>
      </c>
      <c r="E28" s="88"/>
      <c r="F28" s="89"/>
      <c r="G28" s="89"/>
      <c r="H28" s="91">
        <f>7508857.6/1000</f>
        <v>7508.8575999999994</v>
      </c>
      <c r="U28" s="82"/>
      <c r="V28" s="90"/>
      <c r="W28" s="92" t="s">
        <v>20</v>
      </c>
    </row>
    <row r="29" spans="1:23" customFormat="1" ht="15" x14ac:dyDescent="0.25">
      <c r="A29" s="182" t="s">
        <v>21</v>
      </c>
      <c r="B29" s="183"/>
      <c r="C29" s="183"/>
      <c r="D29" s="183"/>
      <c r="E29" s="183"/>
      <c r="F29" s="183"/>
      <c r="G29" s="183"/>
      <c r="H29" s="184"/>
      <c r="U29" s="82" t="s">
        <v>21</v>
      </c>
      <c r="V29" s="90"/>
      <c r="W29" s="92"/>
    </row>
    <row r="30" spans="1:23" customFormat="1" ht="15" x14ac:dyDescent="0.25">
      <c r="A30" s="87"/>
      <c r="B30" s="198" t="s">
        <v>22</v>
      </c>
      <c r="C30" s="199"/>
      <c r="D30" s="91">
        <f>7508857.6/1000</f>
        <v>7508.8575999999994</v>
      </c>
      <c r="E30" s="88"/>
      <c r="F30" s="89"/>
      <c r="G30" s="89"/>
      <c r="H30" s="91">
        <f>7508857.6/1000</f>
        <v>7508.8575999999994</v>
      </c>
      <c r="U30" s="82"/>
      <c r="V30" s="90"/>
      <c r="W30" s="92" t="s">
        <v>22</v>
      </c>
    </row>
    <row r="31" spans="1:23" customFormat="1" ht="15" x14ac:dyDescent="0.25">
      <c r="A31" s="182" t="s">
        <v>23</v>
      </c>
      <c r="B31" s="183"/>
      <c r="C31" s="183"/>
      <c r="D31" s="183"/>
      <c r="E31" s="183"/>
      <c r="F31" s="183"/>
      <c r="G31" s="183"/>
      <c r="H31" s="184"/>
      <c r="U31" s="82" t="s">
        <v>23</v>
      </c>
      <c r="V31" s="90"/>
      <c r="W31" s="92"/>
    </row>
    <row r="32" spans="1:23" customFormat="1" ht="15" x14ac:dyDescent="0.25">
      <c r="A32" s="80" t="s">
        <v>51</v>
      </c>
      <c r="B32" s="83"/>
      <c r="C32" s="84" t="s">
        <v>52</v>
      </c>
      <c r="D32" s="86"/>
      <c r="E32" s="86"/>
      <c r="F32" s="86"/>
      <c r="G32" s="86"/>
      <c r="H32" s="86"/>
      <c r="U32" s="82"/>
      <c r="V32" s="90"/>
      <c r="W32" s="92"/>
    </row>
    <row r="33" spans="1:23" customFormat="1" ht="15" x14ac:dyDescent="0.25">
      <c r="A33" s="87"/>
      <c r="B33" s="196" t="s">
        <v>24</v>
      </c>
      <c r="C33" s="197"/>
      <c r="D33" s="88"/>
      <c r="E33" s="88"/>
      <c r="F33" s="89"/>
      <c r="G33" s="89"/>
      <c r="H33" s="89"/>
      <c r="U33" s="82"/>
      <c r="V33" s="90" t="s">
        <v>24</v>
      </c>
      <c r="W33" s="92"/>
    </row>
    <row r="34" spans="1:23" customFormat="1" ht="15" x14ac:dyDescent="0.25">
      <c r="A34" s="87"/>
      <c r="B34" s="198" t="s">
        <v>25</v>
      </c>
      <c r="C34" s="199"/>
      <c r="D34" s="91">
        <f>7508857.6/1000</f>
        <v>7508.8575999999994</v>
      </c>
      <c r="E34" s="88"/>
      <c r="F34" s="89"/>
      <c r="G34" s="89"/>
      <c r="H34" s="91">
        <f>7508857.6/1000</f>
        <v>7508.8575999999994</v>
      </c>
      <c r="U34" s="82"/>
      <c r="V34" s="90"/>
      <c r="W34" s="92" t="s">
        <v>25</v>
      </c>
    </row>
    <row r="35" spans="1:23" customFormat="1" ht="48.75" x14ac:dyDescent="0.25">
      <c r="A35" s="182" t="s">
        <v>26</v>
      </c>
      <c r="B35" s="183"/>
      <c r="C35" s="183"/>
      <c r="D35" s="183"/>
      <c r="E35" s="183"/>
      <c r="F35" s="183"/>
      <c r="G35" s="183"/>
      <c r="H35" s="184"/>
      <c r="U35" s="82" t="s">
        <v>26</v>
      </c>
      <c r="V35" s="90"/>
      <c r="W35" s="92"/>
    </row>
    <row r="36" spans="1:23" customFormat="1" ht="15" x14ac:dyDescent="0.25">
      <c r="A36" s="80" t="s">
        <v>53</v>
      </c>
      <c r="B36" s="83"/>
      <c r="C36" s="84" t="s">
        <v>54</v>
      </c>
      <c r="D36" s="86"/>
      <c r="E36" s="86"/>
      <c r="F36" s="86"/>
      <c r="G36" s="86"/>
      <c r="H36" s="86"/>
      <c r="U36" s="82"/>
      <c r="V36" s="90"/>
      <c r="W36" s="92"/>
    </row>
    <row r="37" spans="1:23" customFormat="1" ht="113.25" x14ac:dyDescent="0.25">
      <c r="A37" s="87"/>
      <c r="B37" s="196" t="s">
        <v>27</v>
      </c>
      <c r="C37" s="197"/>
      <c r="D37" s="88"/>
      <c r="E37" s="88"/>
      <c r="F37" s="89"/>
      <c r="G37" s="89"/>
      <c r="H37" s="89"/>
      <c r="U37" s="82"/>
      <c r="V37" s="90" t="s">
        <v>27</v>
      </c>
      <c r="W37" s="92"/>
    </row>
    <row r="38" spans="1:23" customFormat="1" ht="15" x14ac:dyDescent="0.25">
      <c r="A38" s="87"/>
      <c r="B38" s="198" t="s">
        <v>28</v>
      </c>
      <c r="C38" s="199"/>
      <c r="D38" s="91">
        <f>7508857.6/1000</f>
        <v>7508.8575999999994</v>
      </c>
      <c r="E38" s="88"/>
      <c r="F38" s="89"/>
      <c r="G38" s="89"/>
      <c r="H38" s="91">
        <f>7508857.6/1000</f>
        <v>7508.8575999999994</v>
      </c>
      <c r="U38" s="82"/>
      <c r="V38" s="90"/>
      <c r="W38" s="92" t="s">
        <v>28</v>
      </c>
    </row>
    <row r="39" spans="1:23" customFormat="1" ht="15" x14ac:dyDescent="0.25">
      <c r="A39" s="182" t="s">
        <v>29</v>
      </c>
      <c r="B39" s="183"/>
      <c r="C39" s="183"/>
      <c r="D39" s="183"/>
      <c r="E39" s="183"/>
      <c r="F39" s="183"/>
      <c r="G39" s="183"/>
      <c r="H39" s="184"/>
      <c r="U39" s="82" t="s">
        <v>29</v>
      </c>
      <c r="V39" s="90"/>
      <c r="W39" s="92"/>
    </row>
    <row r="40" spans="1:23" customFormat="1" ht="15" x14ac:dyDescent="0.25">
      <c r="A40" s="87"/>
      <c r="B40" s="198" t="s">
        <v>30</v>
      </c>
      <c r="C40" s="199"/>
      <c r="D40" s="91">
        <f>7508857.6/1000</f>
        <v>7508.8575999999994</v>
      </c>
      <c r="E40" s="88"/>
      <c r="F40" s="89"/>
      <c r="G40" s="89"/>
      <c r="H40" s="91">
        <f>7508857.6/1000</f>
        <v>7508.8575999999994</v>
      </c>
      <c r="U40" s="82"/>
      <c r="V40" s="90"/>
      <c r="W40" s="92" t="s">
        <v>30</v>
      </c>
    </row>
    <row r="41" spans="1:23" customFormat="1" ht="15" x14ac:dyDescent="0.25">
      <c r="A41" s="182" t="s">
        <v>31</v>
      </c>
      <c r="B41" s="183"/>
      <c r="C41" s="183"/>
      <c r="D41" s="183"/>
      <c r="E41" s="183"/>
      <c r="F41" s="183"/>
      <c r="G41" s="183"/>
      <c r="H41" s="184"/>
      <c r="U41" s="82" t="s">
        <v>31</v>
      </c>
      <c r="V41" s="90"/>
      <c r="W41" s="92"/>
    </row>
    <row r="42" spans="1:23" customFormat="1" ht="15" x14ac:dyDescent="0.25">
      <c r="A42" s="80" t="s">
        <v>16</v>
      </c>
      <c r="B42" s="83" t="s">
        <v>32</v>
      </c>
      <c r="C42" s="84" t="s">
        <v>33</v>
      </c>
      <c r="D42" s="93">
        <f>1501771.52/1000</f>
        <v>1501.77152</v>
      </c>
      <c r="E42" s="86"/>
      <c r="F42" s="86"/>
      <c r="G42" s="86"/>
      <c r="H42" s="93">
        <f>1501771.52/1000</f>
        <v>1501.77152</v>
      </c>
      <c r="U42" s="82"/>
      <c r="V42" s="90"/>
      <c r="W42" s="92"/>
    </row>
    <row r="43" spans="1:23" customFormat="1" ht="15" x14ac:dyDescent="0.25">
      <c r="A43" s="87"/>
      <c r="B43" s="196" t="s">
        <v>34</v>
      </c>
      <c r="C43" s="197"/>
      <c r="D43" s="94">
        <f>1501771.52/1000</f>
        <v>1501.77152</v>
      </c>
      <c r="E43" s="88"/>
      <c r="F43" s="89"/>
      <c r="G43" s="89"/>
      <c r="H43" s="94">
        <f>1501771.52/1000</f>
        <v>1501.77152</v>
      </c>
      <c r="U43" s="82"/>
      <c r="V43" s="90" t="s">
        <v>34</v>
      </c>
      <c r="W43" s="92"/>
    </row>
    <row r="44" spans="1:23" customFormat="1" ht="15" x14ac:dyDescent="0.25">
      <c r="A44" s="87"/>
      <c r="B44" s="198" t="s">
        <v>35</v>
      </c>
      <c r="C44" s="199"/>
      <c r="D44" s="94">
        <f>9010629.12/1000</f>
        <v>9010.6291199999996</v>
      </c>
      <c r="E44" s="88"/>
      <c r="F44" s="89"/>
      <c r="G44" s="89"/>
      <c r="H44" s="95">
        <f>9010629.12/1000</f>
        <v>9010.6291199999996</v>
      </c>
      <c r="U44" s="82"/>
      <c r="V44" s="90"/>
      <c r="W44" s="92" t="s">
        <v>35</v>
      </c>
    </row>
    <row r="47" spans="1:23" customFormat="1" ht="15" x14ac:dyDescent="0.25">
      <c r="A47" s="96"/>
      <c r="B47" s="66"/>
      <c r="D47" s="97"/>
      <c r="E47" s="97"/>
      <c r="F47" s="97"/>
      <c r="G47" s="97"/>
      <c r="H47" s="97"/>
    </row>
    <row r="48" spans="1:23" customFormat="1" ht="15" x14ac:dyDescent="0.25">
      <c r="A48" s="66"/>
      <c r="B48" s="66"/>
      <c r="C48" s="78"/>
      <c r="D48" s="78"/>
      <c r="E48" s="78"/>
      <c r="F48" s="78"/>
      <c r="G48" s="78"/>
      <c r="H48" s="78"/>
    </row>
    <row r="49" spans="1:8" customFormat="1" ht="15" x14ac:dyDescent="0.25">
      <c r="A49" s="96"/>
      <c r="B49" s="66"/>
      <c r="D49" s="97"/>
      <c r="E49" s="97"/>
      <c r="F49" s="97"/>
      <c r="G49" s="97"/>
      <c r="H49" s="97"/>
    </row>
    <row r="50" spans="1:8" customFormat="1" ht="15" x14ac:dyDescent="0.25">
      <c r="A50" s="66"/>
      <c r="B50" s="66"/>
      <c r="C50" s="78"/>
      <c r="D50" s="78"/>
      <c r="E50" s="78"/>
      <c r="F50" s="78"/>
      <c r="G50" s="78"/>
      <c r="H50" s="78"/>
    </row>
    <row r="51" spans="1:8" customFormat="1" ht="15" x14ac:dyDescent="0.25">
      <c r="A51" s="96"/>
      <c r="B51" s="66"/>
      <c r="C51" s="97"/>
      <c r="D51" s="97"/>
      <c r="E51" s="97"/>
      <c r="F51" s="97"/>
      <c r="G51" s="97"/>
      <c r="H51" s="97"/>
    </row>
    <row r="52" spans="1:8" customFormat="1" ht="15" x14ac:dyDescent="0.25">
      <c r="A52" s="66"/>
      <c r="B52" s="66"/>
      <c r="C52" s="77"/>
      <c r="D52" s="78"/>
      <c r="E52" s="78"/>
      <c r="F52" s="78"/>
      <c r="G52" s="78"/>
      <c r="H52" s="78"/>
    </row>
    <row r="53" spans="1:8" customFormat="1" ht="15" x14ac:dyDescent="0.25">
      <c r="A53" s="96"/>
      <c r="B53" s="66"/>
      <c r="C53" s="97"/>
      <c r="D53" s="97"/>
      <c r="E53" s="97"/>
      <c r="F53" s="97"/>
      <c r="G53" s="97"/>
      <c r="H53" s="97"/>
    </row>
    <row r="54" spans="1:8" customFormat="1" ht="15" x14ac:dyDescent="0.25">
      <c r="A54" s="66"/>
      <c r="B54" s="66"/>
      <c r="C54" s="200"/>
      <c r="D54" s="200"/>
      <c r="E54" s="200"/>
      <c r="F54" s="200"/>
      <c r="G54" s="78"/>
      <c r="H54" s="78"/>
    </row>
    <row r="56" spans="1:8" customFormat="1" ht="15" x14ac:dyDescent="0.25">
      <c r="C56" s="100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D1041-8363-46B7-9857-C1891329545B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114</v>
      </c>
      <c r="C6" s="18">
        <f>C26</f>
        <v>10228.271475502079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33" t="s">
        <v>38</v>
      </c>
      <c r="C12" s="133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202" t="s">
        <v>135</v>
      </c>
      <c r="C14" s="202"/>
    </row>
    <row r="15" spans="1:3" ht="15" x14ac:dyDescent="0.2">
      <c r="A15" s="4"/>
      <c r="B15" s="132" t="s">
        <v>7</v>
      </c>
      <c r="C15" s="132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60">
        <v>7508.8575999999994</v>
      </c>
      <c r="D20" s="19"/>
    </row>
    <row r="21" spans="1:4" x14ac:dyDescent="0.2">
      <c r="A21" s="9">
        <v>1.1000000000000001</v>
      </c>
      <c r="B21" s="13" t="s">
        <v>42</v>
      </c>
      <c r="C21" s="61">
        <v>7508.8575999999994</v>
      </c>
      <c r="D21" s="20"/>
    </row>
    <row r="22" spans="1:4" x14ac:dyDescent="0.2">
      <c r="A22" s="9">
        <v>1.2</v>
      </c>
      <c r="B22" s="13" t="s">
        <v>43</v>
      </c>
      <c r="C22" s="61">
        <v>0</v>
      </c>
      <c r="D22" s="20"/>
    </row>
    <row r="23" spans="1:4" x14ac:dyDescent="0.2">
      <c r="A23" s="9">
        <v>1.3</v>
      </c>
      <c r="B23" s="13" t="s">
        <v>44</v>
      </c>
      <c r="C23" s="61">
        <v>0</v>
      </c>
      <c r="D23" s="20"/>
    </row>
    <row r="24" spans="1:4" x14ac:dyDescent="0.2">
      <c r="A24" s="9">
        <v>2</v>
      </c>
      <c r="B24" s="13" t="s">
        <v>45</v>
      </c>
      <c r="C24" s="61">
        <v>9010.6291199999996</v>
      </c>
    </row>
    <row r="25" spans="1:4" x14ac:dyDescent="0.2">
      <c r="A25" s="9">
        <v>2.1</v>
      </c>
      <c r="B25" s="13" t="s">
        <v>46</v>
      </c>
      <c r="C25" s="62">
        <v>1501.77152</v>
      </c>
    </row>
    <row r="26" spans="1:4" ht="24" x14ac:dyDescent="0.2">
      <c r="A26" s="9">
        <v>3</v>
      </c>
      <c r="B26" s="13" t="s">
        <v>47</v>
      </c>
      <c r="C26" s="63">
        <v>10228.271475502079</v>
      </c>
      <c r="D26" s="64">
        <f>C26/1.2</f>
        <v>8523.559562918399</v>
      </c>
    </row>
    <row r="27" spans="1:4" ht="22.5" customHeight="1" x14ac:dyDescent="0.2">
      <c r="A27" s="3"/>
      <c r="C27" s="29"/>
    </row>
    <row r="28" spans="1:4" ht="25.5" customHeight="1" x14ac:dyDescent="0.2">
      <c r="A28" s="131" t="s">
        <v>48</v>
      </c>
      <c r="B28" s="131"/>
      <c r="C28" s="131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ABAE-ED4B-4757-AFD4-182297B90AEB}">
  <sheetPr>
    <pageSetUpPr fitToPage="1"/>
  </sheetPr>
  <dimension ref="A1:W56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7" customWidth="1"/>
    <col min="4" max="8" width="14" style="27" customWidth="1"/>
    <col min="9" max="9" width="9.140625" style="27"/>
    <col min="10" max="14" width="88.7109375" style="28" hidden="1" customWidth="1"/>
    <col min="15" max="20" width="108.85546875" style="28" hidden="1" customWidth="1"/>
    <col min="21" max="21" width="129.5703125" style="28" hidden="1" customWidth="1"/>
    <col min="22" max="23" width="52.85546875" style="28" hidden="1" customWidth="1"/>
    <col min="24" max="16384" width="9.140625" style="27"/>
  </cols>
  <sheetData>
    <row r="1" spans="1:20" customFormat="1" ht="15" x14ac:dyDescent="0.25">
      <c r="H1" s="65" t="s">
        <v>0</v>
      </c>
    </row>
    <row r="2" spans="1:20" customFormat="1" ht="15" x14ac:dyDescent="0.25">
      <c r="A2" s="66"/>
      <c r="B2" s="66"/>
      <c r="C2" s="67"/>
      <c r="D2" s="67"/>
      <c r="E2" s="67"/>
      <c r="F2" s="67"/>
      <c r="G2" s="67"/>
      <c r="H2" s="65"/>
    </row>
    <row r="3" spans="1:20" customFormat="1" ht="15" x14ac:dyDescent="0.25">
      <c r="A3" s="66"/>
      <c r="B3" s="66"/>
      <c r="C3" s="67"/>
      <c r="D3" s="67"/>
      <c r="E3" s="67"/>
      <c r="F3" s="67"/>
      <c r="G3" s="67"/>
      <c r="H3" s="65"/>
    </row>
    <row r="4" spans="1:20" customFormat="1" ht="15" x14ac:dyDescent="0.25">
      <c r="A4" s="66"/>
      <c r="B4" s="66" t="s">
        <v>1</v>
      </c>
      <c r="C4" s="178" t="s">
        <v>36</v>
      </c>
      <c r="D4" s="178"/>
      <c r="E4" s="178"/>
      <c r="F4" s="178"/>
      <c r="G4" s="178"/>
      <c r="H4" s="67"/>
      <c r="J4" s="21" t="s">
        <v>2</v>
      </c>
      <c r="K4" s="21" t="s">
        <v>3</v>
      </c>
      <c r="L4" s="21" t="s">
        <v>3</v>
      </c>
      <c r="M4" s="21" t="s">
        <v>3</v>
      </c>
      <c r="N4" s="21" t="s">
        <v>3</v>
      </c>
    </row>
    <row r="5" spans="1:20" customFormat="1" ht="10.5" customHeight="1" x14ac:dyDescent="0.25">
      <c r="A5" s="66"/>
      <c r="B5" s="66"/>
      <c r="C5" s="179" t="s">
        <v>4</v>
      </c>
      <c r="D5" s="179"/>
      <c r="E5" s="179"/>
      <c r="F5" s="179"/>
      <c r="G5" s="179"/>
      <c r="H5" s="67"/>
    </row>
    <row r="6" spans="1:20" customFormat="1" ht="17.25" customHeight="1" x14ac:dyDescent="0.25">
      <c r="A6" s="66"/>
      <c r="B6" s="67" t="s">
        <v>50</v>
      </c>
      <c r="C6" s="69"/>
      <c r="D6" s="69"/>
      <c r="E6" s="69"/>
      <c r="F6" s="69"/>
      <c r="G6" s="69"/>
      <c r="H6" s="67"/>
    </row>
    <row r="7" spans="1:20" customFormat="1" ht="17.25" customHeight="1" x14ac:dyDescent="0.25">
      <c r="A7" s="66"/>
      <c r="B7" s="66"/>
      <c r="C7" s="69"/>
      <c r="D7" s="69"/>
      <c r="E7" s="69"/>
      <c r="F7" s="69"/>
      <c r="G7" s="69"/>
      <c r="H7" s="67"/>
    </row>
    <row r="8" spans="1:20" customFormat="1" ht="17.25" customHeight="1" x14ac:dyDescent="0.25">
      <c r="A8" s="66"/>
      <c r="B8" s="70" t="s">
        <v>74</v>
      </c>
      <c r="C8" s="69"/>
      <c r="D8" s="69"/>
      <c r="E8" s="69"/>
      <c r="F8" s="69"/>
      <c r="G8" s="69"/>
      <c r="H8" s="67"/>
    </row>
    <row r="9" spans="1:20" customFormat="1" ht="17.25" customHeight="1" x14ac:dyDescent="0.25">
      <c r="A9" s="66"/>
      <c r="B9" s="71" t="s">
        <v>68</v>
      </c>
      <c r="D9" s="65"/>
      <c r="E9" s="69"/>
      <c r="F9" s="69"/>
      <c r="G9" s="69"/>
      <c r="H9" s="67"/>
    </row>
    <row r="10" spans="1:20" customFormat="1" ht="17.25" customHeight="1" x14ac:dyDescent="0.25">
      <c r="A10" s="66"/>
      <c r="B10" s="66"/>
      <c r="C10" s="180"/>
      <c r="D10" s="180"/>
      <c r="E10" s="180"/>
      <c r="F10" s="180"/>
      <c r="G10" s="180"/>
      <c r="H10" s="67"/>
    </row>
    <row r="11" spans="1:20" customFormat="1" ht="11.25" customHeight="1" x14ac:dyDescent="0.25">
      <c r="A11" s="72"/>
      <c r="B11" s="72"/>
      <c r="C11" s="179" t="s">
        <v>5</v>
      </c>
      <c r="D11" s="179"/>
      <c r="E11" s="179"/>
      <c r="F11" s="179"/>
      <c r="G11" s="179"/>
      <c r="H11" s="73"/>
    </row>
    <row r="12" spans="1:20" customFormat="1" ht="11.25" customHeight="1" x14ac:dyDescent="0.25">
      <c r="A12" s="72"/>
      <c r="B12" s="72"/>
      <c r="C12" s="69"/>
      <c r="D12" s="69"/>
      <c r="E12" s="69"/>
      <c r="F12" s="69"/>
      <c r="G12" s="69"/>
      <c r="H12" s="73"/>
    </row>
    <row r="13" spans="1:20" customFormat="1" ht="18" x14ac:dyDescent="0.25">
      <c r="A13" s="72"/>
      <c r="B13" s="181" t="s">
        <v>69</v>
      </c>
      <c r="C13" s="181"/>
      <c r="D13" s="181"/>
      <c r="E13" s="181"/>
      <c r="F13" s="181"/>
      <c r="G13" s="181"/>
      <c r="H13" s="73"/>
    </row>
    <row r="14" spans="1:20" customFormat="1" ht="11.25" customHeight="1" x14ac:dyDescent="0.25">
      <c r="A14" s="72"/>
      <c r="B14" s="72"/>
      <c r="C14" s="69"/>
      <c r="D14" s="69"/>
      <c r="E14" s="69"/>
      <c r="F14" s="69"/>
      <c r="G14" s="69"/>
      <c r="H14" s="73"/>
    </row>
    <row r="15" spans="1:20" customFormat="1" ht="25.5" customHeight="1" x14ac:dyDescent="0.25">
      <c r="A15" s="74"/>
      <c r="B15" s="173" t="s">
        <v>135</v>
      </c>
      <c r="C15" s="173"/>
      <c r="D15" s="173"/>
      <c r="E15" s="173"/>
      <c r="F15" s="173"/>
      <c r="G15" s="173"/>
      <c r="H15" s="68"/>
      <c r="O15" s="21" t="s">
        <v>6</v>
      </c>
      <c r="P15" s="21" t="s">
        <v>3</v>
      </c>
      <c r="Q15" s="21" t="s">
        <v>3</v>
      </c>
      <c r="R15" s="21" t="s">
        <v>3</v>
      </c>
      <c r="S15" s="21" t="s">
        <v>3</v>
      </c>
      <c r="T15" s="21" t="s">
        <v>3</v>
      </c>
    </row>
    <row r="16" spans="1:20" customFormat="1" ht="13.5" customHeight="1" x14ac:dyDescent="0.25">
      <c r="A16" s="75"/>
      <c r="B16" s="185" t="s">
        <v>7</v>
      </c>
      <c r="C16" s="185"/>
      <c r="D16" s="185"/>
      <c r="E16" s="185"/>
      <c r="F16" s="185"/>
      <c r="G16" s="185"/>
      <c r="H16" s="76"/>
    </row>
    <row r="17" spans="1:23" customFormat="1" ht="9.75" customHeight="1" x14ac:dyDescent="0.25">
      <c r="A17" s="66"/>
      <c r="B17" s="66"/>
      <c r="C17" s="67"/>
      <c r="D17" s="77"/>
      <c r="E17" s="77"/>
      <c r="F17" s="77"/>
      <c r="G17" s="78"/>
      <c r="H17" s="78"/>
    </row>
    <row r="18" spans="1:23" customFormat="1" ht="15" x14ac:dyDescent="0.25">
      <c r="A18" s="79"/>
      <c r="B18" s="186" t="s">
        <v>55</v>
      </c>
      <c r="C18" s="186"/>
      <c r="D18" s="186"/>
      <c r="E18" s="186"/>
      <c r="F18" s="186"/>
      <c r="G18" s="186"/>
      <c r="H18" s="69"/>
    </row>
    <row r="19" spans="1:23" customFormat="1" ht="9.75" customHeight="1" x14ac:dyDescent="0.25">
      <c r="A19" s="66"/>
      <c r="B19" s="66"/>
      <c r="C19" s="67"/>
      <c r="D19" s="69"/>
      <c r="E19" s="69"/>
      <c r="F19" s="69"/>
      <c r="G19" s="69"/>
      <c r="H19" s="69"/>
    </row>
    <row r="20" spans="1:23" customFormat="1" ht="16.5" customHeight="1" x14ac:dyDescent="0.25">
      <c r="A20" s="187" t="s">
        <v>8</v>
      </c>
      <c r="B20" s="187" t="s">
        <v>9</v>
      </c>
      <c r="C20" s="190" t="s">
        <v>10</v>
      </c>
      <c r="D20" s="193" t="s">
        <v>59</v>
      </c>
      <c r="E20" s="193"/>
      <c r="F20" s="193"/>
      <c r="G20" s="193"/>
      <c r="H20" s="193" t="s">
        <v>75</v>
      </c>
    </row>
    <row r="21" spans="1:23" customFormat="1" ht="50.25" customHeight="1" x14ac:dyDescent="0.25">
      <c r="A21" s="188"/>
      <c r="B21" s="188"/>
      <c r="C21" s="191"/>
      <c r="D21" s="190" t="s">
        <v>11</v>
      </c>
      <c r="E21" s="190" t="s">
        <v>12</v>
      </c>
      <c r="F21" s="190" t="s">
        <v>13</v>
      </c>
      <c r="G21" s="194" t="s">
        <v>14</v>
      </c>
      <c r="H21" s="193"/>
    </row>
    <row r="22" spans="1:23" customFormat="1" ht="3.75" customHeight="1" x14ac:dyDescent="0.25">
      <c r="A22" s="189"/>
      <c r="B22" s="189"/>
      <c r="C22" s="192"/>
      <c r="D22" s="192"/>
      <c r="E22" s="192"/>
      <c r="F22" s="192"/>
      <c r="G22" s="195"/>
      <c r="H22" s="193"/>
    </row>
    <row r="23" spans="1:23" customFormat="1" ht="15" x14ac:dyDescent="0.25">
      <c r="A23" s="80">
        <v>1</v>
      </c>
      <c r="B23" s="80">
        <v>2</v>
      </c>
      <c r="C23" s="81">
        <v>3</v>
      </c>
      <c r="D23" s="81">
        <v>4</v>
      </c>
      <c r="E23" s="81">
        <v>5</v>
      </c>
      <c r="F23" s="81">
        <v>6</v>
      </c>
      <c r="G23" s="81">
        <v>7</v>
      </c>
      <c r="H23" s="81">
        <v>8</v>
      </c>
    </row>
    <row r="24" spans="1:23" customFormat="1" ht="15" x14ac:dyDescent="0.25">
      <c r="A24" s="182" t="s">
        <v>15</v>
      </c>
      <c r="B24" s="183"/>
      <c r="C24" s="183"/>
      <c r="D24" s="183"/>
      <c r="E24" s="183"/>
      <c r="F24" s="183"/>
      <c r="G24" s="183"/>
      <c r="H24" s="184"/>
      <c r="U24" s="23" t="s">
        <v>15</v>
      </c>
    </row>
    <row r="25" spans="1:23" customFormat="1" ht="15" x14ac:dyDescent="0.25">
      <c r="A25" s="80" t="s">
        <v>16</v>
      </c>
      <c r="B25" s="83" t="s">
        <v>17</v>
      </c>
      <c r="C25" s="84" t="s">
        <v>76</v>
      </c>
      <c r="D25" s="93">
        <f>5928788.19/1000</f>
        <v>5928.7881900000002</v>
      </c>
      <c r="E25" s="86"/>
      <c r="F25" s="86"/>
      <c r="G25" s="86"/>
      <c r="H25" s="93">
        <f>5928788.19/1000</f>
        <v>5928.7881900000002</v>
      </c>
      <c r="U25" s="23"/>
    </row>
    <row r="26" spans="1:23" customFormat="1" ht="23.25" x14ac:dyDescent="0.25">
      <c r="A26" s="87"/>
      <c r="B26" s="196" t="s">
        <v>18</v>
      </c>
      <c r="C26" s="197"/>
      <c r="D26" s="94">
        <f>5928788.19/1000</f>
        <v>5928.7881900000002</v>
      </c>
      <c r="E26" s="88"/>
      <c r="F26" s="88"/>
      <c r="G26" s="88"/>
      <c r="H26" s="94">
        <f>5928788.19/1000</f>
        <v>5928.7881900000002</v>
      </c>
      <c r="U26" s="23"/>
      <c r="V26" s="24" t="s">
        <v>18</v>
      </c>
    </row>
    <row r="27" spans="1:23" customFormat="1" ht="15" x14ac:dyDescent="0.25">
      <c r="A27" s="182" t="s">
        <v>19</v>
      </c>
      <c r="B27" s="183"/>
      <c r="C27" s="183"/>
      <c r="D27" s="183"/>
      <c r="E27" s="183"/>
      <c r="F27" s="183"/>
      <c r="G27" s="183"/>
      <c r="H27" s="184"/>
      <c r="U27" s="23" t="s">
        <v>19</v>
      </c>
      <c r="V27" s="24"/>
    </row>
    <row r="28" spans="1:23" customFormat="1" ht="15" x14ac:dyDescent="0.25">
      <c r="A28" s="87"/>
      <c r="B28" s="198" t="s">
        <v>20</v>
      </c>
      <c r="C28" s="199"/>
      <c r="D28" s="94">
        <f>5928788.19/1000</f>
        <v>5928.7881900000002</v>
      </c>
      <c r="E28" s="88"/>
      <c r="F28" s="88"/>
      <c r="G28" s="88"/>
      <c r="H28" s="94">
        <f>5928788.19/1000</f>
        <v>5928.7881900000002</v>
      </c>
      <c r="U28" s="23"/>
      <c r="V28" s="24"/>
      <c r="W28" s="25" t="s">
        <v>20</v>
      </c>
    </row>
    <row r="29" spans="1:23" customFormat="1" ht="15" x14ac:dyDescent="0.25">
      <c r="A29" s="182" t="s">
        <v>21</v>
      </c>
      <c r="B29" s="183"/>
      <c r="C29" s="183"/>
      <c r="D29" s="183"/>
      <c r="E29" s="183"/>
      <c r="F29" s="183"/>
      <c r="G29" s="183"/>
      <c r="H29" s="184"/>
      <c r="U29" s="23" t="s">
        <v>21</v>
      </c>
      <c r="V29" s="24"/>
      <c r="W29" s="25"/>
    </row>
    <row r="30" spans="1:23" customFormat="1" ht="15" x14ac:dyDescent="0.25">
      <c r="A30" s="87"/>
      <c r="B30" s="198" t="s">
        <v>22</v>
      </c>
      <c r="C30" s="199"/>
      <c r="D30" s="94">
        <f>5928788.19/1000</f>
        <v>5928.7881900000002</v>
      </c>
      <c r="E30" s="88"/>
      <c r="F30" s="88"/>
      <c r="G30" s="88"/>
      <c r="H30" s="94">
        <f>5928788.19/1000</f>
        <v>5928.7881900000002</v>
      </c>
      <c r="U30" s="23"/>
      <c r="V30" s="24"/>
      <c r="W30" s="25" t="s">
        <v>22</v>
      </c>
    </row>
    <row r="31" spans="1:23" customFormat="1" ht="15" x14ac:dyDescent="0.25">
      <c r="A31" s="182" t="s">
        <v>23</v>
      </c>
      <c r="B31" s="183"/>
      <c r="C31" s="183"/>
      <c r="D31" s="183"/>
      <c r="E31" s="183"/>
      <c r="F31" s="183"/>
      <c r="G31" s="183"/>
      <c r="H31" s="184"/>
      <c r="U31" s="23" t="s">
        <v>23</v>
      </c>
      <c r="V31" s="24"/>
      <c r="W31" s="25"/>
    </row>
    <row r="32" spans="1:23" customFormat="1" ht="15" x14ac:dyDescent="0.25">
      <c r="A32" s="80" t="s">
        <v>51</v>
      </c>
      <c r="B32" s="83"/>
      <c r="C32" s="84" t="s">
        <v>52</v>
      </c>
      <c r="D32" s="86"/>
      <c r="E32" s="86"/>
      <c r="F32" s="86"/>
      <c r="G32" s="93">
        <f t="shared" ref="G32:H34" si="0">50639.16/1000</f>
        <v>50.639160000000004</v>
      </c>
      <c r="H32" s="93">
        <f t="shared" si="0"/>
        <v>50.639160000000004</v>
      </c>
      <c r="U32" s="23"/>
      <c r="V32" s="24"/>
      <c r="W32" s="25"/>
    </row>
    <row r="33" spans="1:23" customFormat="1" ht="15" x14ac:dyDescent="0.25">
      <c r="A33" s="87"/>
      <c r="B33" s="196" t="s">
        <v>24</v>
      </c>
      <c r="C33" s="197"/>
      <c r="D33" s="88"/>
      <c r="E33" s="88"/>
      <c r="F33" s="89"/>
      <c r="G33" s="94">
        <f t="shared" si="0"/>
        <v>50.639160000000004</v>
      </c>
      <c r="H33" s="94">
        <f t="shared" si="0"/>
        <v>50.639160000000004</v>
      </c>
      <c r="U33" s="23"/>
      <c r="V33" s="24" t="s">
        <v>24</v>
      </c>
      <c r="W33" s="25"/>
    </row>
    <row r="34" spans="1:23" customFormat="1" ht="15" x14ac:dyDescent="0.25">
      <c r="A34" s="87"/>
      <c r="B34" s="198" t="s">
        <v>25</v>
      </c>
      <c r="C34" s="199"/>
      <c r="D34" s="94">
        <f>5928788.19/1000</f>
        <v>5928.7881900000002</v>
      </c>
      <c r="E34" s="88"/>
      <c r="F34" s="89"/>
      <c r="G34" s="94">
        <f t="shared" si="0"/>
        <v>50.639160000000004</v>
      </c>
      <c r="H34" s="94">
        <f t="shared" si="0"/>
        <v>50.639160000000004</v>
      </c>
      <c r="U34" s="23"/>
      <c r="V34" s="24"/>
      <c r="W34" s="25" t="s">
        <v>25</v>
      </c>
    </row>
    <row r="35" spans="1:23" customFormat="1" ht="48.75" x14ac:dyDescent="0.25">
      <c r="A35" s="182" t="s">
        <v>26</v>
      </c>
      <c r="B35" s="183"/>
      <c r="C35" s="183"/>
      <c r="D35" s="183"/>
      <c r="E35" s="183"/>
      <c r="F35" s="183"/>
      <c r="G35" s="183"/>
      <c r="H35" s="184"/>
      <c r="U35" s="23" t="s">
        <v>26</v>
      </c>
      <c r="V35" s="24"/>
      <c r="W35" s="25"/>
    </row>
    <row r="36" spans="1:23" customFormat="1" ht="15" x14ac:dyDescent="0.25">
      <c r="A36" s="80" t="s">
        <v>53</v>
      </c>
      <c r="B36" s="83"/>
      <c r="C36" s="84" t="s">
        <v>54</v>
      </c>
      <c r="D36" s="86"/>
      <c r="E36" s="86"/>
      <c r="F36" s="86"/>
      <c r="G36" s="93">
        <f>442219.05/1000</f>
        <v>442.21904999999998</v>
      </c>
      <c r="H36" s="93">
        <f>442219.05/1000</f>
        <v>442.21904999999998</v>
      </c>
      <c r="U36" s="23"/>
      <c r="V36" s="24"/>
      <c r="W36" s="25"/>
    </row>
    <row r="37" spans="1:23" customFormat="1" ht="113.25" x14ac:dyDescent="0.25">
      <c r="A37" s="87"/>
      <c r="B37" s="196" t="s">
        <v>27</v>
      </c>
      <c r="C37" s="197"/>
      <c r="D37" s="88"/>
      <c r="E37" s="88"/>
      <c r="F37" s="89"/>
      <c r="G37" s="94">
        <f>442219.05/1000</f>
        <v>442.21904999999998</v>
      </c>
      <c r="H37" s="94">
        <f>442219.05/1000</f>
        <v>442.21904999999998</v>
      </c>
      <c r="U37" s="23"/>
      <c r="V37" s="24" t="s">
        <v>27</v>
      </c>
      <c r="W37" s="25"/>
    </row>
    <row r="38" spans="1:23" customFormat="1" ht="15" x14ac:dyDescent="0.25">
      <c r="A38" s="87"/>
      <c r="B38" s="198" t="s">
        <v>28</v>
      </c>
      <c r="C38" s="199"/>
      <c r="D38" s="94">
        <f>5928788.19/1000</f>
        <v>5928.7881900000002</v>
      </c>
      <c r="E38" s="88"/>
      <c r="F38" s="89"/>
      <c r="G38" s="95">
        <f>492858.21/1000</f>
        <v>492.85821000000004</v>
      </c>
      <c r="H38" s="102">
        <f>6421646.4/1000</f>
        <v>6421.6464000000005</v>
      </c>
      <c r="U38" s="23"/>
      <c r="V38" s="24"/>
      <c r="W38" s="25" t="s">
        <v>28</v>
      </c>
    </row>
    <row r="39" spans="1:23" customFormat="1" ht="15" x14ac:dyDescent="0.25">
      <c r="A39" s="182" t="s">
        <v>29</v>
      </c>
      <c r="B39" s="183"/>
      <c r="C39" s="183"/>
      <c r="D39" s="183"/>
      <c r="E39" s="183"/>
      <c r="F39" s="183"/>
      <c r="G39" s="183"/>
      <c r="H39" s="184"/>
      <c r="U39" s="23" t="s">
        <v>29</v>
      </c>
      <c r="V39" s="24"/>
      <c r="W39" s="25"/>
    </row>
    <row r="40" spans="1:23" customFormat="1" ht="15" x14ac:dyDescent="0.25">
      <c r="A40" s="87"/>
      <c r="B40" s="198" t="s">
        <v>30</v>
      </c>
      <c r="C40" s="199"/>
      <c r="D40" s="94">
        <f>5928788.19/1000</f>
        <v>5928.7881900000002</v>
      </c>
      <c r="E40" s="88"/>
      <c r="F40" s="89"/>
      <c r="G40" s="95">
        <f>492858.21/1000</f>
        <v>492.85821000000004</v>
      </c>
      <c r="H40" s="102">
        <f>6421646.4/1000</f>
        <v>6421.6464000000005</v>
      </c>
      <c r="U40" s="23"/>
      <c r="V40" s="24"/>
      <c r="W40" s="25" t="s">
        <v>30</v>
      </c>
    </row>
    <row r="41" spans="1:23" customFormat="1" ht="15" x14ac:dyDescent="0.25">
      <c r="A41" s="182" t="s">
        <v>31</v>
      </c>
      <c r="B41" s="183"/>
      <c r="C41" s="183"/>
      <c r="D41" s="183"/>
      <c r="E41" s="183"/>
      <c r="F41" s="183"/>
      <c r="G41" s="183"/>
      <c r="H41" s="184"/>
      <c r="U41" s="23" t="s">
        <v>31</v>
      </c>
      <c r="V41" s="24"/>
      <c r="W41" s="25"/>
    </row>
    <row r="42" spans="1:23" customFormat="1" ht="15" x14ac:dyDescent="0.25">
      <c r="A42" s="80" t="s">
        <v>16</v>
      </c>
      <c r="B42" s="83" t="s">
        <v>32</v>
      </c>
      <c r="C42" s="84" t="s">
        <v>33</v>
      </c>
      <c r="D42" s="93">
        <f>1185757.64/1000</f>
        <v>1185.7576399999998</v>
      </c>
      <c r="E42" s="86"/>
      <c r="F42" s="86"/>
      <c r="G42" s="93">
        <f>98571.64/1000</f>
        <v>98.571640000000002</v>
      </c>
      <c r="H42" s="93">
        <f>1284329.28/1000</f>
        <v>1284.3292799999999</v>
      </c>
      <c r="U42" s="23"/>
      <c r="V42" s="24"/>
      <c r="W42" s="25"/>
    </row>
    <row r="43" spans="1:23" customFormat="1" ht="15" x14ac:dyDescent="0.25">
      <c r="A43" s="87"/>
      <c r="B43" s="196" t="s">
        <v>34</v>
      </c>
      <c r="C43" s="197"/>
      <c r="D43" s="94">
        <f>1185757.64/1000</f>
        <v>1185.7576399999998</v>
      </c>
      <c r="E43" s="88"/>
      <c r="F43" s="88"/>
      <c r="G43" s="94">
        <f>98571.64/1000</f>
        <v>98.571640000000002</v>
      </c>
      <c r="H43" s="94">
        <f>1284329.28/1000</f>
        <v>1284.3292799999999</v>
      </c>
      <c r="U43" s="23"/>
      <c r="V43" s="24" t="s">
        <v>34</v>
      </c>
      <c r="W43" s="25"/>
    </row>
    <row r="44" spans="1:23" customFormat="1" ht="15" x14ac:dyDescent="0.25">
      <c r="A44" s="87"/>
      <c r="B44" s="198" t="s">
        <v>35</v>
      </c>
      <c r="C44" s="199"/>
      <c r="D44" s="94">
        <f>7114545.83/1000</f>
        <v>7114.54583</v>
      </c>
      <c r="E44" s="88"/>
      <c r="F44" s="89"/>
      <c r="G44" s="95">
        <f>591429.85/1000</f>
        <v>591.42984999999999</v>
      </c>
      <c r="H44" s="95">
        <f>7705975.68/1000</f>
        <v>7705.9756799999996</v>
      </c>
      <c r="U44" s="23"/>
      <c r="V44" s="24"/>
      <c r="W44" s="25" t="s">
        <v>35</v>
      </c>
    </row>
    <row r="45" spans="1:23" ht="11.25" customHeight="1" x14ac:dyDescent="0.2">
      <c r="A45" s="71"/>
      <c r="B45" s="71"/>
      <c r="C45" s="98"/>
      <c r="D45" s="98"/>
      <c r="E45" s="98"/>
      <c r="F45" s="98"/>
      <c r="G45" s="98"/>
      <c r="H45" s="98"/>
    </row>
    <row r="47" spans="1:23" customFormat="1" ht="15" x14ac:dyDescent="0.25">
      <c r="A47" s="36"/>
      <c r="B47" s="33"/>
      <c r="D47" s="37"/>
      <c r="E47" s="37"/>
      <c r="F47" s="37"/>
      <c r="G47" s="37"/>
      <c r="H47" s="37"/>
    </row>
    <row r="48" spans="1:23" customFormat="1" ht="15" x14ac:dyDescent="0.25">
      <c r="A48" s="33"/>
      <c r="B48" s="33"/>
      <c r="C48" s="35"/>
      <c r="D48" s="35"/>
      <c r="E48" s="35"/>
      <c r="F48" s="35"/>
      <c r="G48" s="35"/>
      <c r="H48" s="35"/>
    </row>
    <row r="49" spans="1:8" customFormat="1" ht="15" x14ac:dyDescent="0.25">
      <c r="A49" s="36"/>
      <c r="B49" s="33"/>
      <c r="D49" s="37"/>
      <c r="E49" s="37"/>
      <c r="F49" s="37"/>
      <c r="G49" s="37"/>
      <c r="H49" s="37"/>
    </row>
    <row r="50" spans="1:8" customFormat="1" ht="15" x14ac:dyDescent="0.25">
      <c r="A50" s="33"/>
      <c r="B50" s="33"/>
      <c r="C50" s="35"/>
      <c r="D50" s="35"/>
      <c r="E50" s="35"/>
      <c r="F50" s="35"/>
      <c r="G50" s="35"/>
      <c r="H50" s="35"/>
    </row>
    <row r="51" spans="1:8" customFormat="1" ht="15" x14ac:dyDescent="0.25">
      <c r="A51" s="36"/>
      <c r="B51" s="33"/>
      <c r="C51" s="37"/>
      <c r="D51" s="37"/>
      <c r="E51" s="37"/>
      <c r="F51" s="37"/>
      <c r="G51" s="37"/>
      <c r="H51" s="37"/>
    </row>
    <row r="52" spans="1:8" customFormat="1" ht="15" x14ac:dyDescent="0.25">
      <c r="A52" s="33"/>
      <c r="B52" s="33"/>
      <c r="C52" s="34"/>
      <c r="D52" s="35"/>
      <c r="E52" s="35"/>
      <c r="F52" s="35"/>
      <c r="G52" s="35"/>
      <c r="H52" s="35"/>
    </row>
    <row r="53" spans="1:8" customFormat="1" ht="15" x14ac:dyDescent="0.25">
      <c r="A53" s="36"/>
      <c r="B53" s="33"/>
      <c r="C53" s="37"/>
      <c r="D53" s="37"/>
      <c r="E53" s="37"/>
      <c r="F53" s="37"/>
      <c r="G53" s="37"/>
      <c r="H53" s="37"/>
    </row>
    <row r="54" spans="1:8" customFormat="1" ht="15" x14ac:dyDescent="0.25">
      <c r="A54" s="33"/>
      <c r="B54" s="33"/>
      <c r="C54" s="201"/>
      <c r="D54" s="201"/>
      <c r="E54" s="201"/>
      <c r="F54" s="201"/>
      <c r="G54" s="35"/>
      <c r="H54" s="35"/>
    </row>
    <row r="56" spans="1:8" customFormat="1" ht="15" x14ac:dyDescent="0.25">
      <c r="C56" s="26"/>
    </row>
  </sheetData>
  <mergeCells count="35">
    <mergeCell ref="B40:C40"/>
    <mergeCell ref="A41:H41"/>
    <mergeCell ref="B43:C43"/>
    <mergeCell ref="B44:C44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A5B72-B509-4940-8972-29596F5FABA4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115</v>
      </c>
      <c r="C6" s="18">
        <f>C26</f>
        <v>9132.1968574329294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33" t="s">
        <v>38</v>
      </c>
      <c r="C12" s="133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202" t="s">
        <v>135</v>
      </c>
      <c r="C14" s="202"/>
    </row>
    <row r="15" spans="1:3" ht="15" x14ac:dyDescent="0.2">
      <c r="A15" s="4"/>
      <c r="B15" s="132" t="s">
        <v>7</v>
      </c>
      <c r="C15" s="132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60">
        <v>6421.6464000000005</v>
      </c>
      <c r="D20" s="19"/>
    </row>
    <row r="21" spans="1:4" x14ac:dyDescent="0.2">
      <c r="A21" s="9">
        <v>1.1000000000000001</v>
      </c>
      <c r="B21" s="13" t="s">
        <v>42</v>
      </c>
      <c r="C21" s="61">
        <v>5928.7881900000002</v>
      </c>
      <c r="D21" s="20"/>
    </row>
    <row r="22" spans="1:4" x14ac:dyDescent="0.2">
      <c r="A22" s="9">
        <v>1.2</v>
      </c>
      <c r="B22" s="13" t="s">
        <v>43</v>
      </c>
      <c r="C22" s="61">
        <v>0</v>
      </c>
      <c r="D22" s="20"/>
    </row>
    <row r="23" spans="1:4" x14ac:dyDescent="0.2">
      <c r="A23" s="9">
        <v>1.3</v>
      </c>
      <c r="B23" s="13" t="s">
        <v>44</v>
      </c>
      <c r="C23" s="61">
        <v>492.85821000000004</v>
      </c>
      <c r="D23" s="20"/>
    </row>
    <row r="24" spans="1:4" x14ac:dyDescent="0.2">
      <c r="A24" s="9">
        <v>2</v>
      </c>
      <c r="B24" s="13" t="s">
        <v>45</v>
      </c>
      <c r="C24" s="61">
        <v>7705.9756799999996</v>
      </c>
    </row>
    <row r="25" spans="1:4" x14ac:dyDescent="0.2">
      <c r="A25" s="9">
        <v>2.1</v>
      </c>
      <c r="B25" s="13" t="s">
        <v>46</v>
      </c>
      <c r="C25" s="62">
        <v>1284.3292799999999</v>
      </c>
    </row>
    <row r="26" spans="1:4" ht="24" x14ac:dyDescent="0.2">
      <c r="A26" s="9">
        <v>3</v>
      </c>
      <c r="B26" s="13" t="s">
        <v>47</v>
      </c>
      <c r="C26" s="63">
        <v>9132.1968574329294</v>
      </c>
      <c r="D26" s="101">
        <f>C26/1.2</f>
        <v>7610.1640478607751</v>
      </c>
    </row>
    <row r="27" spans="1:4" ht="22.5" customHeight="1" x14ac:dyDescent="0.2">
      <c r="A27" s="3"/>
      <c r="C27" s="29"/>
    </row>
    <row r="28" spans="1:4" ht="25.5" customHeight="1" x14ac:dyDescent="0.2">
      <c r="A28" s="131" t="s">
        <v>48</v>
      </c>
      <c r="B28" s="131"/>
      <c r="C28" s="131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D8123-C9EA-4BAD-8984-C05DBFB55913}">
  <sheetPr>
    <pageSetUpPr fitToPage="1"/>
  </sheetPr>
  <dimension ref="A1:W56"/>
  <sheetViews>
    <sheetView topLeftCell="A7" workbookViewId="0">
      <selection activeCell="C25" sqref="C25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7" customWidth="1"/>
    <col min="4" max="8" width="14" style="27" customWidth="1"/>
    <col min="9" max="9" width="9.140625" style="27"/>
    <col min="10" max="14" width="88.7109375" style="28" hidden="1" customWidth="1"/>
    <col min="15" max="20" width="108.85546875" style="28" hidden="1" customWidth="1"/>
    <col min="21" max="21" width="129.5703125" style="28" hidden="1" customWidth="1"/>
    <col min="22" max="23" width="52.85546875" style="28" hidden="1" customWidth="1"/>
    <col min="24" max="16384" width="9.140625" style="27"/>
  </cols>
  <sheetData>
    <row r="1" spans="1:20" customFormat="1" ht="15" x14ac:dyDescent="0.25">
      <c r="H1" s="38" t="s">
        <v>0</v>
      </c>
    </row>
    <row r="2" spans="1:20" customFormat="1" ht="15" x14ac:dyDescent="0.25">
      <c r="A2" s="33"/>
      <c r="B2" s="33"/>
      <c r="C2" s="39"/>
      <c r="D2" s="39"/>
      <c r="E2" s="39"/>
      <c r="F2" s="39"/>
      <c r="G2" s="39"/>
      <c r="H2" s="38"/>
    </row>
    <row r="3" spans="1:20" customFormat="1" ht="15" x14ac:dyDescent="0.25">
      <c r="A3" s="33"/>
      <c r="B3" s="33"/>
      <c r="C3" s="39"/>
      <c r="D3" s="39"/>
      <c r="E3" s="39"/>
      <c r="F3" s="39"/>
      <c r="G3" s="39"/>
      <c r="H3" s="38"/>
    </row>
    <row r="4" spans="1:20" customFormat="1" ht="15" x14ac:dyDescent="0.25">
      <c r="A4" s="33"/>
      <c r="B4" s="33" t="s">
        <v>1</v>
      </c>
      <c r="C4" s="174" t="s">
        <v>36</v>
      </c>
      <c r="D4" s="174"/>
      <c r="E4" s="174"/>
      <c r="F4" s="174"/>
      <c r="G4" s="174"/>
      <c r="H4" s="39"/>
      <c r="J4" s="21" t="s">
        <v>2</v>
      </c>
      <c r="K4" s="21" t="s">
        <v>3</v>
      </c>
      <c r="L4" s="21" t="s">
        <v>3</v>
      </c>
      <c r="M4" s="21" t="s">
        <v>3</v>
      </c>
      <c r="N4" s="21" t="s">
        <v>3</v>
      </c>
    </row>
    <row r="5" spans="1:20" customFormat="1" ht="10.5" customHeight="1" x14ac:dyDescent="0.25">
      <c r="A5" s="33"/>
      <c r="B5" s="33"/>
      <c r="C5" s="175" t="s">
        <v>4</v>
      </c>
      <c r="D5" s="175"/>
      <c r="E5" s="175"/>
      <c r="F5" s="175"/>
      <c r="G5" s="175"/>
      <c r="H5" s="39"/>
    </row>
    <row r="6" spans="1:20" customFormat="1" ht="17.25" customHeight="1" x14ac:dyDescent="0.25">
      <c r="A6" s="33"/>
      <c r="B6" s="39" t="s">
        <v>50</v>
      </c>
      <c r="C6" s="30"/>
      <c r="D6" s="30"/>
      <c r="E6" s="30"/>
      <c r="F6" s="30"/>
      <c r="G6" s="30"/>
      <c r="H6" s="39"/>
    </row>
    <row r="7" spans="1:20" customFormat="1" ht="17.25" customHeight="1" x14ac:dyDescent="0.25">
      <c r="A7" s="33"/>
      <c r="B7" s="33"/>
      <c r="C7" s="30"/>
      <c r="D7" s="30"/>
      <c r="E7" s="30"/>
      <c r="F7" s="30"/>
      <c r="G7" s="30"/>
      <c r="H7" s="39"/>
    </row>
    <row r="8" spans="1:20" customFormat="1" ht="17.25" customHeight="1" x14ac:dyDescent="0.25">
      <c r="A8" s="33"/>
      <c r="B8" s="40" t="s">
        <v>77</v>
      </c>
      <c r="C8" s="30"/>
      <c r="D8" s="30"/>
      <c r="E8" s="30"/>
      <c r="F8" s="30"/>
      <c r="G8" s="30"/>
      <c r="H8" s="39"/>
    </row>
    <row r="9" spans="1:20" customFormat="1" ht="17.25" customHeight="1" x14ac:dyDescent="0.25">
      <c r="A9" s="33"/>
      <c r="B9" s="22" t="s">
        <v>57</v>
      </c>
      <c r="D9" s="38"/>
      <c r="E9" s="30"/>
      <c r="F9" s="30"/>
      <c r="G9" s="30"/>
      <c r="H9" s="39"/>
    </row>
    <row r="10" spans="1:20" customFormat="1" ht="17.25" customHeight="1" x14ac:dyDescent="0.25">
      <c r="A10" s="33"/>
      <c r="B10" s="33"/>
      <c r="C10" s="176"/>
      <c r="D10" s="176"/>
      <c r="E10" s="176"/>
      <c r="F10" s="176"/>
      <c r="G10" s="176"/>
      <c r="H10" s="39"/>
    </row>
    <row r="11" spans="1:20" customFormat="1" ht="11.25" customHeight="1" x14ac:dyDescent="0.25">
      <c r="A11" s="41"/>
      <c r="B11" s="41"/>
      <c r="C11" s="175" t="s">
        <v>5</v>
      </c>
      <c r="D11" s="175"/>
      <c r="E11" s="175"/>
      <c r="F11" s="175"/>
      <c r="G11" s="175"/>
      <c r="H11" s="42"/>
    </row>
    <row r="12" spans="1:20" customFormat="1" ht="11.25" customHeight="1" x14ac:dyDescent="0.25">
      <c r="A12" s="41"/>
      <c r="B12" s="41"/>
      <c r="C12" s="30"/>
      <c r="D12" s="30"/>
      <c r="E12" s="30"/>
      <c r="F12" s="30"/>
      <c r="G12" s="30"/>
      <c r="H12" s="42"/>
    </row>
    <row r="13" spans="1:20" customFormat="1" ht="18" x14ac:dyDescent="0.25">
      <c r="A13" s="41"/>
      <c r="B13" s="177" t="s">
        <v>78</v>
      </c>
      <c r="C13" s="177"/>
      <c r="D13" s="177"/>
      <c r="E13" s="177"/>
      <c r="F13" s="177"/>
      <c r="G13" s="177"/>
      <c r="H13" s="42"/>
    </row>
    <row r="14" spans="1:20" customFormat="1" ht="11.25" customHeight="1" x14ac:dyDescent="0.25">
      <c r="A14" s="41"/>
      <c r="B14" s="41"/>
      <c r="C14" s="30"/>
      <c r="D14" s="30"/>
      <c r="E14" s="30"/>
      <c r="F14" s="30"/>
      <c r="G14" s="30"/>
      <c r="H14" s="42"/>
    </row>
    <row r="15" spans="1:20" customFormat="1" ht="25.5" customHeight="1" x14ac:dyDescent="0.25">
      <c r="A15" s="43"/>
      <c r="B15" s="173" t="s">
        <v>135</v>
      </c>
      <c r="C15" s="173"/>
      <c r="D15" s="173"/>
      <c r="E15" s="173"/>
      <c r="F15" s="173"/>
      <c r="G15" s="173"/>
      <c r="H15" s="21"/>
      <c r="O15" s="21" t="s">
        <v>6</v>
      </c>
      <c r="P15" s="21" t="s">
        <v>3</v>
      </c>
      <c r="Q15" s="21" t="s">
        <v>3</v>
      </c>
      <c r="R15" s="21" t="s">
        <v>3</v>
      </c>
      <c r="S15" s="21" t="s">
        <v>3</v>
      </c>
      <c r="T15" s="21" t="s">
        <v>3</v>
      </c>
    </row>
    <row r="16" spans="1:20" customFormat="1" ht="13.5" customHeight="1" x14ac:dyDescent="0.25">
      <c r="A16" s="44"/>
      <c r="B16" s="167" t="s">
        <v>7</v>
      </c>
      <c r="C16" s="167"/>
      <c r="D16" s="167"/>
      <c r="E16" s="167"/>
      <c r="F16" s="167"/>
      <c r="G16" s="167"/>
      <c r="H16" s="45"/>
    </row>
    <row r="17" spans="1:23" customFormat="1" ht="9.75" customHeight="1" x14ac:dyDescent="0.25">
      <c r="A17" s="33"/>
      <c r="B17" s="33"/>
      <c r="C17" s="39"/>
      <c r="D17" s="34"/>
      <c r="E17" s="34"/>
      <c r="F17" s="34"/>
      <c r="G17" s="35"/>
      <c r="H17" s="35"/>
    </row>
    <row r="18" spans="1:23" customFormat="1" ht="15" x14ac:dyDescent="0.25">
      <c r="A18" s="46"/>
      <c r="B18" s="168" t="s">
        <v>55</v>
      </c>
      <c r="C18" s="168"/>
      <c r="D18" s="168"/>
      <c r="E18" s="168"/>
      <c r="F18" s="168"/>
      <c r="G18" s="168"/>
      <c r="H18" s="30"/>
    </row>
    <row r="19" spans="1:23" customFormat="1" ht="9.75" customHeight="1" x14ac:dyDescent="0.25">
      <c r="A19" s="33"/>
      <c r="B19" s="33"/>
      <c r="C19" s="39"/>
      <c r="D19" s="30"/>
      <c r="E19" s="30"/>
      <c r="F19" s="30"/>
      <c r="G19" s="30"/>
      <c r="H19" s="30"/>
    </row>
    <row r="20" spans="1:23" customFormat="1" ht="16.5" customHeight="1" x14ac:dyDescent="0.25">
      <c r="A20" s="169" t="s">
        <v>8</v>
      </c>
      <c r="B20" s="169" t="s">
        <v>9</v>
      </c>
      <c r="C20" s="163" t="s">
        <v>10</v>
      </c>
      <c r="D20" s="162" t="s">
        <v>59</v>
      </c>
      <c r="E20" s="162"/>
      <c r="F20" s="162"/>
      <c r="G20" s="162"/>
      <c r="H20" s="162" t="s">
        <v>60</v>
      </c>
    </row>
    <row r="21" spans="1:23" customFormat="1" ht="50.25" customHeight="1" x14ac:dyDescent="0.25">
      <c r="A21" s="170"/>
      <c r="B21" s="170"/>
      <c r="C21" s="172"/>
      <c r="D21" s="163" t="s">
        <v>11</v>
      </c>
      <c r="E21" s="163" t="s">
        <v>12</v>
      </c>
      <c r="F21" s="163" t="s">
        <v>13</v>
      </c>
      <c r="G21" s="165" t="s">
        <v>14</v>
      </c>
      <c r="H21" s="162"/>
    </row>
    <row r="22" spans="1:23" customFormat="1" ht="3.75" customHeight="1" x14ac:dyDescent="0.25">
      <c r="A22" s="171"/>
      <c r="B22" s="171"/>
      <c r="C22" s="164"/>
      <c r="D22" s="164"/>
      <c r="E22" s="164"/>
      <c r="F22" s="164"/>
      <c r="G22" s="166"/>
      <c r="H22" s="162"/>
    </row>
    <row r="23" spans="1:23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customFormat="1" ht="15" x14ac:dyDescent="0.25">
      <c r="A24" s="157" t="s">
        <v>15</v>
      </c>
      <c r="B24" s="158"/>
      <c r="C24" s="158"/>
      <c r="D24" s="158"/>
      <c r="E24" s="158"/>
      <c r="F24" s="158"/>
      <c r="G24" s="158"/>
      <c r="H24" s="159"/>
      <c r="U24" s="23" t="s">
        <v>15</v>
      </c>
    </row>
    <row r="25" spans="1:23" customFormat="1" ht="15" x14ac:dyDescent="0.25">
      <c r="A25" s="47" t="s">
        <v>16</v>
      </c>
      <c r="B25" s="49" t="s">
        <v>17</v>
      </c>
      <c r="C25" s="50" t="s">
        <v>79</v>
      </c>
      <c r="D25" s="51">
        <v>6173.0910000000003</v>
      </c>
      <c r="E25" s="52"/>
      <c r="F25" s="51">
        <v>1203.115</v>
      </c>
      <c r="G25" s="52"/>
      <c r="H25" s="51">
        <v>7376.2060000000001</v>
      </c>
      <c r="U25" s="23"/>
    </row>
    <row r="26" spans="1:23" customFormat="1" ht="23.25" x14ac:dyDescent="0.25">
      <c r="A26" s="54"/>
      <c r="B26" s="160" t="s">
        <v>18</v>
      </c>
      <c r="C26" s="161"/>
      <c r="D26" s="55">
        <v>6173.0910000000003</v>
      </c>
      <c r="E26" s="56"/>
      <c r="F26" s="59">
        <v>1203.115</v>
      </c>
      <c r="G26" s="58"/>
      <c r="H26" s="59">
        <v>7376.2060000000001</v>
      </c>
      <c r="U26" s="23"/>
      <c r="V26" s="24" t="s">
        <v>18</v>
      </c>
    </row>
    <row r="27" spans="1:23" customFormat="1" ht="15" x14ac:dyDescent="0.25">
      <c r="A27" s="157" t="s">
        <v>19</v>
      </c>
      <c r="B27" s="158"/>
      <c r="C27" s="158"/>
      <c r="D27" s="158"/>
      <c r="E27" s="158"/>
      <c r="F27" s="158"/>
      <c r="G27" s="158"/>
      <c r="H27" s="159"/>
      <c r="U27" s="23" t="s">
        <v>19</v>
      </c>
      <c r="V27" s="24"/>
    </row>
    <row r="28" spans="1:23" customFormat="1" ht="15" x14ac:dyDescent="0.25">
      <c r="A28" s="54"/>
      <c r="B28" s="155" t="s">
        <v>20</v>
      </c>
      <c r="C28" s="156"/>
      <c r="D28" s="55">
        <v>6173.0910000000003</v>
      </c>
      <c r="E28" s="56"/>
      <c r="F28" s="59">
        <v>1203.115</v>
      </c>
      <c r="G28" s="58"/>
      <c r="H28" s="59">
        <v>7376.2060000000001</v>
      </c>
      <c r="U28" s="23"/>
      <c r="V28" s="24"/>
      <c r="W28" s="25" t="s">
        <v>20</v>
      </c>
    </row>
    <row r="29" spans="1:23" customFormat="1" ht="15" x14ac:dyDescent="0.25">
      <c r="A29" s="157" t="s">
        <v>21</v>
      </c>
      <c r="B29" s="158"/>
      <c r="C29" s="158"/>
      <c r="D29" s="158"/>
      <c r="E29" s="158"/>
      <c r="F29" s="158"/>
      <c r="G29" s="158"/>
      <c r="H29" s="159"/>
      <c r="U29" s="23" t="s">
        <v>21</v>
      </c>
      <c r="V29" s="24"/>
      <c r="W29" s="25"/>
    </row>
    <row r="30" spans="1:23" customFormat="1" ht="15" x14ac:dyDescent="0.25">
      <c r="A30" s="54"/>
      <c r="B30" s="155" t="s">
        <v>22</v>
      </c>
      <c r="C30" s="156"/>
      <c r="D30" s="55">
        <v>6173.0910000000003</v>
      </c>
      <c r="E30" s="56"/>
      <c r="F30" s="59">
        <v>1203.115</v>
      </c>
      <c r="G30" s="58"/>
      <c r="H30" s="59">
        <v>7376.2060000000001</v>
      </c>
      <c r="U30" s="23"/>
      <c r="V30" s="24"/>
      <c r="W30" s="25" t="s">
        <v>22</v>
      </c>
    </row>
    <row r="31" spans="1:23" customFormat="1" ht="15" x14ac:dyDescent="0.25">
      <c r="A31" s="157" t="s">
        <v>23</v>
      </c>
      <c r="B31" s="158"/>
      <c r="C31" s="158"/>
      <c r="D31" s="158"/>
      <c r="E31" s="158"/>
      <c r="F31" s="158"/>
      <c r="G31" s="158"/>
      <c r="H31" s="159"/>
      <c r="U31" s="23" t="s">
        <v>23</v>
      </c>
      <c r="V31" s="24"/>
      <c r="W31" s="25"/>
    </row>
    <row r="32" spans="1:23" customFormat="1" ht="15" x14ac:dyDescent="0.25">
      <c r="A32" s="47" t="s">
        <v>51</v>
      </c>
      <c r="B32" s="49"/>
      <c r="C32" s="50" t="s">
        <v>52</v>
      </c>
      <c r="D32" s="52"/>
      <c r="E32" s="52"/>
      <c r="F32" s="52"/>
      <c r="G32" s="53">
        <v>87.269000000000005</v>
      </c>
      <c r="H32" s="53">
        <v>87.269000000000005</v>
      </c>
      <c r="U32" s="23"/>
      <c r="V32" s="24"/>
      <c r="W32" s="25"/>
    </row>
    <row r="33" spans="1:23" customFormat="1" ht="15" x14ac:dyDescent="0.25">
      <c r="A33" s="54"/>
      <c r="B33" s="160" t="s">
        <v>24</v>
      </c>
      <c r="C33" s="161"/>
      <c r="D33" s="56"/>
      <c r="E33" s="56"/>
      <c r="F33" s="58"/>
      <c r="G33" s="57">
        <v>87.269000000000005</v>
      </c>
      <c r="H33" s="57">
        <v>87.269000000000005</v>
      </c>
      <c r="U33" s="23"/>
      <c r="V33" s="24" t="s">
        <v>24</v>
      </c>
      <c r="W33" s="25"/>
    </row>
    <row r="34" spans="1:23" customFormat="1" ht="15" x14ac:dyDescent="0.25">
      <c r="A34" s="54"/>
      <c r="B34" s="155" t="s">
        <v>25</v>
      </c>
      <c r="C34" s="156"/>
      <c r="D34" s="55">
        <v>6173.0910000000003</v>
      </c>
      <c r="E34" s="56"/>
      <c r="F34" s="59">
        <v>1203.115</v>
      </c>
      <c r="G34" s="57">
        <v>87.269000000000005</v>
      </c>
      <c r="H34" s="59">
        <v>7463.4750000000004</v>
      </c>
      <c r="U34" s="23"/>
      <c r="V34" s="24"/>
      <c r="W34" s="25" t="s">
        <v>25</v>
      </c>
    </row>
    <row r="35" spans="1:23" customFormat="1" ht="48.75" x14ac:dyDescent="0.25">
      <c r="A35" s="157" t="s">
        <v>61</v>
      </c>
      <c r="B35" s="158"/>
      <c r="C35" s="158"/>
      <c r="D35" s="158"/>
      <c r="E35" s="158"/>
      <c r="F35" s="158"/>
      <c r="G35" s="158"/>
      <c r="H35" s="159"/>
      <c r="U35" s="23" t="s">
        <v>26</v>
      </c>
      <c r="V35" s="24"/>
      <c r="W35" s="25"/>
    </row>
    <row r="36" spans="1:23" customFormat="1" ht="15" x14ac:dyDescent="0.25">
      <c r="A36" s="47" t="s">
        <v>53</v>
      </c>
      <c r="B36" s="49"/>
      <c r="C36" s="50" t="s">
        <v>54</v>
      </c>
      <c r="D36" s="52"/>
      <c r="E36" s="52"/>
      <c r="F36" s="52"/>
      <c r="G36" s="53">
        <v>456.21899999999999</v>
      </c>
      <c r="H36" s="53">
        <v>456.21899999999999</v>
      </c>
      <c r="U36" s="23"/>
      <c r="V36" s="24"/>
      <c r="W36" s="25"/>
    </row>
    <row r="37" spans="1:23" customFormat="1" ht="113.25" x14ac:dyDescent="0.25">
      <c r="A37" s="54"/>
      <c r="B37" s="160" t="s">
        <v>62</v>
      </c>
      <c r="C37" s="161"/>
      <c r="D37" s="56"/>
      <c r="E37" s="56"/>
      <c r="F37" s="58"/>
      <c r="G37" s="57">
        <v>456.21899999999999</v>
      </c>
      <c r="H37" s="57">
        <v>456.21899999999999</v>
      </c>
      <c r="U37" s="23"/>
      <c r="V37" s="24" t="s">
        <v>27</v>
      </c>
      <c r="W37" s="25"/>
    </row>
    <row r="38" spans="1:23" customFormat="1" ht="15" x14ac:dyDescent="0.25">
      <c r="A38" s="54"/>
      <c r="B38" s="155" t="s">
        <v>28</v>
      </c>
      <c r="C38" s="156"/>
      <c r="D38" s="55">
        <v>6173.0910000000003</v>
      </c>
      <c r="E38" s="56"/>
      <c r="F38" s="59">
        <v>1203.115</v>
      </c>
      <c r="G38" s="57">
        <v>543.48800000000006</v>
      </c>
      <c r="H38" s="59">
        <v>7919.6940000000004</v>
      </c>
      <c r="U38" s="23"/>
      <c r="V38" s="24"/>
      <c r="W38" s="25" t="s">
        <v>28</v>
      </c>
    </row>
    <row r="39" spans="1:23" customFormat="1" ht="15" x14ac:dyDescent="0.25">
      <c r="A39" s="157" t="s">
        <v>29</v>
      </c>
      <c r="B39" s="158"/>
      <c r="C39" s="158"/>
      <c r="D39" s="158"/>
      <c r="E39" s="158"/>
      <c r="F39" s="158"/>
      <c r="G39" s="158"/>
      <c r="H39" s="159"/>
      <c r="U39" s="23" t="s">
        <v>29</v>
      </c>
      <c r="V39" s="24"/>
      <c r="W39" s="25"/>
    </row>
    <row r="40" spans="1:23" customFormat="1" ht="15" x14ac:dyDescent="0.25">
      <c r="A40" s="54"/>
      <c r="B40" s="155" t="s">
        <v>30</v>
      </c>
      <c r="C40" s="156"/>
      <c r="D40" s="55">
        <v>6173.0910000000003</v>
      </c>
      <c r="E40" s="56"/>
      <c r="F40" s="59">
        <v>1203.115</v>
      </c>
      <c r="G40" s="57">
        <v>543.48800000000006</v>
      </c>
      <c r="H40" s="59">
        <v>7919.6940000000004</v>
      </c>
      <c r="U40" s="23"/>
      <c r="V40" s="24"/>
      <c r="W40" s="25" t="s">
        <v>30</v>
      </c>
    </row>
    <row r="41" spans="1:23" customFormat="1" ht="15" x14ac:dyDescent="0.25">
      <c r="A41" s="157" t="s">
        <v>31</v>
      </c>
      <c r="B41" s="158"/>
      <c r="C41" s="158"/>
      <c r="D41" s="158"/>
      <c r="E41" s="158"/>
      <c r="F41" s="158"/>
      <c r="G41" s="158"/>
      <c r="H41" s="159"/>
      <c r="U41" s="23" t="s">
        <v>31</v>
      </c>
      <c r="V41" s="24"/>
      <c r="W41" s="25"/>
    </row>
    <row r="42" spans="1:23" customFormat="1" ht="15" x14ac:dyDescent="0.25">
      <c r="A42" s="47" t="s">
        <v>16</v>
      </c>
      <c r="B42" s="49" t="s">
        <v>32</v>
      </c>
      <c r="C42" s="50" t="s">
        <v>33</v>
      </c>
      <c r="D42" s="51">
        <v>1234.6179999999999</v>
      </c>
      <c r="E42" s="52"/>
      <c r="F42" s="53">
        <v>240.62299999999999</v>
      </c>
      <c r="G42" s="53">
        <v>108.69799999999999</v>
      </c>
      <c r="H42" s="51">
        <v>1583.9390000000001</v>
      </c>
      <c r="U42" s="23"/>
      <c r="V42" s="24"/>
      <c r="W42" s="25"/>
    </row>
    <row r="43" spans="1:23" customFormat="1" ht="15" x14ac:dyDescent="0.25">
      <c r="A43" s="47"/>
      <c r="B43" s="49"/>
      <c r="C43" s="50"/>
      <c r="D43" s="52" t="s">
        <v>63</v>
      </c>
      <c r="E43" s="52" t="s">
        <v>64</v>
      </c>
      <c r="F43" s="52" t="s">
        <v>65</v>
      </c>
      <c r="G43" s="52" t="s">
        <v>66</v>
      </c>
      <c r="H43" s="52"/>
      <c r="U43" s="23"/>
      <c r="V43" s="24" t="s">
        <v>34</v>
      </c>
      <c r="W43" s="25"/>
    </row>
    <row r="44" spans="1:23" customFormat="1" ht="15" x14ac:dyDescent="0.25">
      <c r="A44" s="54"/>
      <c r="B44" s="160" t="s">
        <v>34</v>
      </c>
      <c r="C44" s="161"/>
      <c r="D44" s="55">
        <v>1234.6179999999999</v>
      </c>
      <c r="E44" s="56"/>
      <c r="F44" s="57">
        <v>240.62299999999999</v>
      </c>
      <c r="G44" s="57">
        <v>108.69799999999999</v>
      </c>
      <c r="H44" s="59">
        <v>1583.9390000000001</v>
      </c>
      <c r="U44" s="23"/>
      <c r="V44" s="24"/>
      <c r="W44" s="25" t="s">
        <v>35</v>
      </c>
    </row>
    <row r="45" spans="1:23" ht="16.5" customHeight="1" x14ac:dyDescent="0.2">
      <c r="A45" s="54"/>
      <c r="B45" s="155" t="s">
        <v>35</v>
      </c>
      <c r="C45" s="156"/>
      <c r="D45" s="55">
        <v>7407.7089999999998</v>
      </c>
      <c r="E45" s="56"/>
      <c r="F45" s="59">
        <v>1443.7380000000001</v>
      </c>
      <c r="G45" s="57">
        <v>652.18600000000004</v>
      </c>
      <c r="H45" s="59">
        <v>9503.6329999999998</v>
      </c>
    </row>
    <row r="47" spans="1:23" customFormat="1" ht="15" x14ac:dyDescent="0.25">
      <c r="A47" s="36"/>
      <c r="B47" s="33"/>
      <c r="D47" s="37"/>
      <c r="E47" s="37"/>
      <c r="F47" s="37"/>
      <c r="G47" s="37"/>
      <c r="H47" s="37"/>
    </row>
    <row r="48" spans="1:23" customFormat="1" ht="15" x14ac:dyDescent="0.25">
      <c r="A48" s="36"/>
      <c r="B48" s="33"/>
      <c r="D48" s="37"/>
      <c r="E48" s="37"/>
      <c r="F48" s="37"/>
      <c r="G48" s="37"/>
      <c r="H48" s="37"/>
    </row>
    <row r="49" spans="1:8" customFormat="1" ht="15" x14ac:dyDescent="0.25">
      <c r="A49" s="33"/>
      <c r="B49" s="33"/>
      <c r="C49" s="35"/>
      <c r="D49" s="35"/>
      <c r="E49" s="35"/>
      <c r="F49" s="35"/>
      <c r="G49" s="35"/>
      <c r="H49" s="35"/>
    </row>
    <row r="50" spans="1:8" customFormat="1" ht="15" x14ac:dyDescent="0.25">
      <c r="A50" s="33"/>
      <c r="B50" s="33"/>
      <c r="C50" s="35"/>
      <c r="D50" s="35"/>
      <c r="E50" s="35"/>
      <c r="F50" s="35"/>
      <c r="G50" s="35"/>
      <c r="H50" s="35"/>
    </row>
    <row r="51" spans="1:8" customFormat="1" ht="15" x14ac:dyDescent="0.25">
      <c r="A51" s="36"/>
      <c r="B51" s="33"/>
      <c r="C51" s="37"/>
      <c r="D51" s="37"/>
      <c r="E51" s="37"/>
      <c r="F51" s="37"/>
      <c r="G51" s="37"/>
      <c r="H51" s="37"/>
    </row>
    <row r="52" spans="1:8" customFormat="1" ht="15" x14ac:dyDescent="0.25">
      <c r="A52" s="33"/>
      <c r="B52" s="33"/>
      <c r="C52" s="34"/>
      <c r="D52" s="35"/>
      <c r="E52" s="35"/>
      <c r="F52" s="35"/>
      <c r="G52" s="35"/>
      <c r="H52" s="35"/>
    </row>
    <row r="53" spans="1:8" customFormat="1" ht="15" x14ac:dyDescent="0.25">
      <c r="A53" s="36"/>
      <c r="B53" s="33"/>
      <c r="C53" s="37"/>
      <c r="D53" s="37"/>
      <c r="E53" s="37"/>
      <c r="F53" s="37"/>
      <c r="G53" s="37"/>
      <c r="H53" s="37"/>
    </row>
    <row r="54" spans="1:8" customFormat="1" ht="15" x14ac:dyDescent="0.25">
      <c r="A54" s="33"/>
      <c r="B54" s="33"/>
      <c r="C54" s="201"/>
      <c r="D54" s="201"/>
      <c r="E54" s="201"/>
      <c r="F54" s="201"/>
      <c r="G54" s="35"/>
      <c r="H54" s="35"/>
    </row>
    <row r="56" spans="1:8" customFormat="1" ht="15" x14ac:dyDescent="0.25">
      <c r="C56" s="26"/>
    </row>
  </sheetData>
  <mergeCells count="35">
    <mergeCell ref="B40:C40"/>
    <mergeCell ref="A41:H41"/>
    <mergeCell ref="B44:C44"/>
    <mergeCell ref="B45:C45"/>
    <mergeCell ref="C54:F54"/>
    <mergeCell ref="A39:H39"/>
    <mergeCell ref="B26:C26"/>
    <mergeCell ref="A27:H27"/>
    <mergeCell ref="B28:C28"/>
    <mergeCell ref="A29:H29"/>
    <mergeCell ref="B30:C30"/>
    <mergeCell ref="A31:H31"/>
    <mergeCell ref="B33:C33"/>
    <mergeCell ref="B34:C34"/>
    <mergeCell ref="A35:H35"/>
    <mergeCell ref="B37:C37"/>
    <mergeCell ref="B38:C3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DD868-13E7-4E20-BB4A-0C5DD749C86F}">
  <dimension ref="A1:D54"/>
  <sheetViews>
    <sheetView topLeftCell="A4" zoomScale="90" zoomScaleNormal="90" workbookViewId="0">
      <selection activeCell="C25" sqref="C25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1</v>
      </c>
      <c r="C2" s="17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116</v>
      </c>
      <c r="C6" s="18">
        <f>C26</f>
        <v>11758.117241181704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33" t="s">
        <v>38</v>
      </c>
      <c r="C12" s="133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202" t="s">
        <v>135</v>
      </c>
      <c r="C14" s="202"/>
    </row>
    <row r="15" spans="1:3" ht="15" x14ac:dyDescent="0.2">
      <c r="A15" s="4"/>
      <c r="B15" s="132" t="s">
        <v>7</v>
      </c>
      <c r="C15" s="132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8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60">
        <v>7919.6940000000004</v>
      </c>
      <c r="D20" s="19"/>
    </row>
    <row r="21" spans="1:4" x14ac:dyDescent="0.2">
      <c r="A21" s="9">
        <v>1.1000000000000001</v>
      </c>
      <c r="B21" s="13" t="s">
        <v>42</v>
      </c>
      <c r="C21" s="61">
        <v>6173.0910000000003</v>
      </c>
      <c r="D21" s="20"/>
    </row>
    <row r="22" spans="1:4" x14ac:dyDescent="0.2">
      <c r="A22" s="9">
        <v>1.2</v>
      </c>
      <c r="B22" s="13" t="s">
        <v>43</v>
      </c>
      <c r="C22" s="61">
        <v>1203.115</v>
      </c>
      <c r="D22" s="20"/>
    </row>
    <row r="23" spans="1:4" x14ac:dyDescent="0.2">
      <c r="A23" s="9">
        <v>1.3</v>
      </c>
      <c r="B23" s="13" t="s">
        <v>44</v>
      </c>
      <c r="C23" s="61">
        <v>543.48800000000006</v>
      </c>
      <c r="D23" s="20"/>
    </row>
    <row r="24" spans="1:4" x14ac:dyDescent="0.2">
      <c r="A24" s="9">
        <v>2</v>
      </c>
      <c r="B24" s="13" t="s">
        <v>45</v>
      </c>
      <c r="C24" s="61">
        <v>9503.6329999999998</v>
      </c>
    </row>
    <row r="25" spans="1:4" x14ac:dyDescent="0.2">
      <c r="A25" s="9">
        <v>2.1</v>
      </c>
      <c r="B25" s="13" t="s">
        <v>46</v>
      </c>
      <c r="C25" s="62">
        <v>1583.9390000000001</v>
      </c>
    </row>
    <row r="26" spans="1:4" ht="24" x14ac:dyDescent="0.2">
      <c r="A26" s="9">
        <v>3</v>
      </c>
      <c r="B26" s="13" t="s">
        <v>47</v>
      </c>
      <c r="C26" s="63">
        <v>11758.117241181704</v>
      </c>
      <c r="D26" s="101">
        <f>C26/1.2</f>
        <v>9798.4310343180878</v>
      </c>
    </row>
    <row r="27" spans="1:4" ht="22.5" customHeight="1" x14ac:dyDescent="0.2">
      <c r="A27" s="3"/>
      <c r="C27" s="29"/>
    </row>
    <row r="28" spans="1:4" ht="25.5" customHeight="1" x14ac:dyDescent="0.2">
      <c r="A28" s="131" t="s">
        <v>48</v>
      </c>
      <c r="B28" s="131"/>
      <c r="C28" s="131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Сводка затрат 2025-2028</vt:lpstr>
      <vt:lpstr> ССР 2025г</vt:lpstr>
      <vt:lpstr>Сводка затрат 2025г</vt:lpstr>
      <vt:lpstr> ССР 2026г</vt:lpstr>
      <vt:lpstr>Сводка затрат 2026г</vt:lpstr>
      <vt:lpstr>ССР 2027г</vt:lpstr>
      <vt:lpstr>Сводка затрат 2027г</vt:lpstr>
      <vt:lpstr>ССР 2028г</vt:lpstr>
      <vt:lpstr>Сводка затрат 2028г</vt:lpstr>
      <vt:lpstr>' ССР 2025г'!Заголовки_для_печати</vt:lpstr>
      <vt:lpstr>' ССР 2026г'!Заголовки_для_печати</vt:lpstr>
      <vt:lpstr>'ССР 2027г'!Заголовки_для_печати</vt:lpstr>
      <vt:lpstr>'ССР 2028г'!Заголовки_для_печати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2025-09-08T07:06:27Z</cp:lastPrinted>
  <dcterms:created xsi:type="dcterms:W3CDTF">2020-09-30T08:50:27Z</dcterms:created>
  <dcterms:modified xsi:type="dcterms:W3CDTF">2025-09-17T01:53:55Z</dcterms:modified>
</cp:coreProperties>
</file>